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3. évi rendeletek\Decemberi rendelet módosítás\Rendelet\"/>
    </mc:Choice>
  </mc:AlternateContent>
  <bookViews>
    <workbookView xWindow="0" yWindow="360" windowWidth="9720" windowHeight="65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tartalék!$4:$9</definedName>
    <definedName name="_xlnm.Print_Area" localSheetId="1">tartalék!$A$1:$L$90</definedName>
  </definedNames>
  <calcPr calcId="152511"/>
</workbook>
</file>

<file path=xl/calcChain.xml><?xml version="1.0" encoding="utf-8"?>
<calcChain xmlns="http://schemas.openxmlformats.org/spreadsheetml/2006/main">
  <c r="G73" i="2" l="1"/>
  <c r="G84" i="2" l="1"/>
  <c r="F79" i="2"/>
  <c r="G33" i="2"/>
  <c r="F50" i="2"/>
  <c r="F20" i="2" l="1"/>
  <c r="G75" i="2" l="1"/>
  <c r="F34" i="2" l="1"/>
  <c r="F35" i="2"/>
  <c r="H73" i="2"/>
  <c r="E73" i="2"/>
  <c r="J63" i="2" l="1"/>
  <c r="H63" i="2"/>
  <c r="C63" i="2"/>
  <c r="E63" i="2" s="1"/>
  <c r="K63" i="2" s="1"/>
  <c r="I63" i="2" l="1"/>
  <c r="F51" i="2"/>
  <c r="C69" i="2" l="1"/>
  <c r="C62" i="2"/>
  <c r="C61" i="2"/>
  <c r="C60" i="2"/>
  <c r="C59" i="2"/>
  <c r="D86" i="2" l="1"/>
  <c r="F86" i="2"/>
  <c r="G86" i="2"/>
  <c r="C86" i="2"/>
  <c r="J85" i="2" l="1"/>
  <c r="I85" i="2"/>
  <c r="H85" i="2"/>
  <c r="E85" i="2"/>
  <c r="J84" i="2"/>
  <c r="I84" i="2"/>
  <c r="H84" i="2"/>
  <c r="E84" i="2"/>
  <c r="K85" i="2" l="1"/>
  <c r="K84" i="2"/>
  <c r="D51" i="2" l="1"/>
  <c r="I49" i="2"/>
  <c r="H49" i="2"/>
  <c r="E49" i="2"/>
  <c r="E50" i="2"/>
  <c r="H50" i="2"/>
  <c r="I50" i="2"/>
  <c r="J50" i="2"/>
  <c r="K49" i="2" l="1"/>
  <c r="K50" i="2"/>
  <c r="J49" i="2"/>
  <c r="J36" i="2" l="1"/>
  <c r="I36" i="2"/>
  <c r="H36" i="2"/>
  <c r="E36" i="2"/>
  <c r="K36" i="2" l="1"/>
  <c r="J35" i="2" l="1"/>
  <c r="I35" i="2"/>
  <c r="H35" i="2"/>
  <c r="E35" i="2"/>
  <c r="J34" i="2"/>
  <c r="I34" i="2"/>
  <c r="H34" i="2"/>
  <c r="E34" i="2"/>
  <c r="K35" i="2" l="1"/>
  <c r="K34" i="2"/>
  <c r="F76" i="2"/>
  <c r="G76" i="2"/>
  <c r="G70" i="2"/>
  <c r="F70" i="2"/>
  <c r="G65" i="2"/>
  <c r="F65" i="2"/>
  <c r="G55" i="2"/>
  <c r="F55" i="2"/>
  <c r="G51" i="2"/>
  <c r="F56" i="2" l="1"/>
  <c r="G87" i="2"/>
  <c r="F87" i="2"/>
  <c r="G56" i="2"/>
  <c r="J83" i="2"/>
  <c r="J82" i="2"/>
  <c r="J81" i="2"/>
  <c r="J80" i="2"/>
  <c r="J79" i="2"/>
  <c r="J75" i="2"/>
  <c r="J74" i="2"/>
  <c r="J73" i="2"/>
  <c r="J69" i="2"/>
  <c r="J68" i="2"/>
  <c r="J64" i="2"/>
  <c r="J62" i="2"/>
  <c r="J61" i="2"/>
  <c r="J60" i="2"/>
  <c r="J59" i="2"/>
  <c r="J54" i="2"/>
  <c r="J48" i="2"/>
  <c r="J47" i="2"/>
  <c r="J46" i="2"/>
  <c r="J45" i="2"/>
  <c r="J44" i="2"/>
  <c r="J43" i="2"/>
  <c r="J42" i="2"/>
  <c r="J41" i="2"/>
  <c r="J40" i="2"/>
  <c r="J39" i="2"/>
  <c r="J38" i="2"/>
  <c r="J37" i="2"/>
  <c r="J32" i="2"/>
  <c r="J31" i="2"/>
  <c r="J30" i="2"/>
  <c r="J29" i="2"/>
  <c r="J28" i="2"/>
  <c r="J27" i="2"/>
  <c r="J26" i="2"/>
  <c r="J25" i="2"/>
  <c r="J24" i="2"/>
  <c r="J23" i="2"/>
  <c r="J22" i="2"/>
  <c r="J21" i="2"/>
  <c r="J13" i="2"/>
  <c r="I83" i="2"/>
  <c r="I82" i="2"/>
  <c r="I81" i="2"/>
  <c r="I80" i="2"/>
  <c r="I79" i="2"/>
  <c r="I75" i="2"/>
  <c r="I74" i="2"/>
  <c r="I73" i="2"/>
  <c r="I69" i="2"/>
  <c r="I68" i="2"/>
  <c r="I64" i="2"/>
  <c r="I62" i="2"/>
  <c r="I61" i="2"/>
  <c r="I60" i="2"/>
  <c r="I59" i="2"/>
  <c r="I54" i="2"/>
  <c r="I48" i="2"/>
  <c r="I47" i="2"/>
  <c r="I46" i="2"/>
  <c r="I45" i="2"/>
  <c r="I44" i="2"/>
  <c r="I43" i="2"/>
  <c r="I42" i="2"/>
  <c r="I41" i="2"/>
  <c r="I40" i="2"/>
  <c r="I39" i="2"/>
  <c r="I38" i="2"/>
  <c r="I37" i="2"/>
  <c r="I33" i="2"/>
  <c r="I32" i="2"/>
  <c r="I31" i="2"/>
  <c r="I30" i="2"/>
  <c r="I29" i="2"/>
  <c r="I28" i="2"/>
  <c r="I27" i="2"/>
  <c r="I26" i="2"/>
  <c r="I25" i="2"/>
  <c r="I24" i="2"/>
  <c r="I23" i="2"/>
  <c r="I21" i="2"/>
  <c r="I13" i="2"/>
  <c r="H83" i="2"/>
  <c r="H82" i="2"/>
  <c r="H81" i="2"/>
  <c r="H80" i="2"/>
  <c r="H79" i="2"/>
  <c r="H75" i="2"/>
  <c r="H74" i="2"/>
  <c r="H70" i="2"/>
  <c r="H69" i="2"/>
  <c r="H68" i="2"/>
  <c r="H65" i="2"/>
  <c r="H64" i="2"/>
  <c r="H62" i="2"/>
  <c r="H61" i="2"/>
  <c r="H60" i="2"/>
  <c r="H59" i="2"/>
  <c r="H55" i="2"/>
  <c r="H54" i="2"/>
  <c r="H51" i="2"/>
  <c r="H48" i="2"/>
  <c r="H47" i="2"/>
  <c r="H46" i="2"/>
  <c r="H45" i="2"/>
  <c r="H44" i="2"/>
  <c r="H43" i="2"/>
  <c r="H42" i="2"/>
  <c r="H41" i="2"/>
  <c r="H40" i="2"/>
  <c r="H39" i="2"/>
  <c r="H38" i="2"/>
  <c r="H37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3" i="2"/>
  <c r="H15" i="2" s="1"/>
  <c r="H86" i="2" l="1"/>
  <c r="J86" i="2"/>
  <c r="I86" i="2"/>
  <c r="H56" i="2"/>
  <c r="H87" i="2"/>
  <c r="F88" i="2"/>
  <c r="G88" i="2"/>
  <c r="F90" i="2"/>
  <c r="G90" i="2"/>
  <c r="H76" i="2"/>
  <c r="J20" i="2"/>
  <c r="I20" i="2"/>
  <c r="E42" i="2"/>
  <c r="K42" i="2" s="1"/>
  <c r="E43" i="2"/>
  <c r="K43" i="2" s="1"/>
  <c r="E44" i="2"/>
  <c r="K44" i="2" s="1"/>
  <c r="E45" i="2"/>
  <c r="K45" i="2" s="1"/>
  <c r="H90" i="2" l="1"/>
  <c r="H88" i="2"/>
  <c r="E47" i="2" l="1"/>
  <c r="K47" i="2" s="1"/>
  <c r="E28" i="2"/>
  <c r="K28" i="2" s="1"/>
  <c r="E83" i="2" l="1"/>
  <c r="K83" i="2" s="1"/>
  <c r="E82" i="2"/>
  <c r="K82" i="2" s="1"/>
  <c r="E81" i="2"/>
  <c r="K81" i="2" s="1"/>
  <c r="E80" i="2"/>
  <c r="K80" i="2" s="1"/>
  <c r="E79" i="2"/>
  <c r="C76" i="2"/>
  <c r="E75" i="2"/>
  <c r="K75" i="2" s="1"/>
  <c r="E74" i="2"/>
  <c r="K74" i="2" s="1"/>
  <c r="K73" i="2"/>
  <c r="D70" i="2"/>
  <c r="J70" i="2" s="1"/>
  <c r="C70" i="2"/>
  <c r="I70" i="2" s="1"/>
  <c r="E69" i="2"/>
  <c r="K69" i="2" s="1"/>
  <c r="E68" i="2"/>
  <c r="K68" i="2" s="1"/>
  <c r="D65" i="2"/>
  <c r="J65" i="2" s="1"/>
  <c r="C65" i="2"/>
  <c r="I65" i="2" s="1"/>
  <c r="E64" i="2"/>
  <c r="K64" i="2" s="1"/>
  <c r="E62" i="2"/>
  <c r="K62" i="2" s="1"/>
  <c r="E61" i="2"/>
  <c r="K61" i="2" s="1"/>
  <c r="E60" i="2"/>
  <c r="K60" i="2" s="1"/>
  <c r="E59" i="2"/>
  <c r="K59" i="2" s="1"/>
  <c r="D55" i="2"/>
  <c r="J55" i="2" s="1"/>
  <c r="C55" i="2"/>
  <c r="I55" i="2" s="1"/>
  <c r="E54" i="2"/>
  <c r="K54" i="2" s="1"/>
  <c r="E48" i="2"/>
  <c r="K48" i="2" s="1"/>
  <c r="E46" i="2"/>
  <c r="K46" i="2" s="1"/>
  <c r="E41" i="2"/>
  <c r="K41" i="2" s="1"/>
  <c r="E40" i="2"/>
  <c r="K40" i="2" s="1"/>
  <c r="E39" i="2"/>
  <c r="K39" i="2" s="1"/>
  <c r="E38" i="2"/>
  <c r="K38" i="2" s="1"/>
  <c r="E37" i="2"/>
  <c r="K37" i="2" s="1"/>
  <c r="E32" i="2"/>
  <c r="K32" i="2" s="1"/>
  <c r="E31" i="2"/>
  <c r="K31" i="2" s="1"/>
  <c r="E30" i="2"/>
  <c r="K30" i="2" s="1"/>
  <c r="E29" i="2"/>
  <c r="K29" i="2" s="1"/>
  <c r="E27" i="2"/>
  <c r="K27" i="2" s="1"/>
  <c r="E26" i="2"/>
  <c r="K26" i="2" s="1"/>
  <c r="E25" i="2"/>
  <c r="K25" i="2" s="1"/>
  <c r="E24" i="2"/>
  <c r="K24" i="2" s="1"/>
  <c r="E23" i="2"/>
  <c r="K23" i="2" s="1"/>
  <c r="C22" i="2"/>
  <c r="E21" i="2"/>
  <c r="K21" i="2" s="1"/>
  <c r="D15" i="2"/>
  <c r="J15" i="2" s="1"/>
  <c r="C15" i="2"/>
  <c r="I15" i="2" s="1"/>
  <c r="E13" i="2"/>
  <c r="K79" i="2" l="1"/>
  <c r="K86" i="2" s="1"/>
  <c r="E86" i="2"/>
  <c r="E15" i="2"/>
  <c r="K15" i="2" s="1"/>
  <c r="K13" i="2"/>
  <c r="I76" i="2"/>
  <c r="E33" i="2"/>
  <c r="K33" i="2" s="1"/>
  <c r="J33" i="2"/>
  <c r="E22" i="2"/>
  <c r="K22" i="2" s="1"/>
  <c r="I22" i="2"/>
  <c r="E70" i="2"/>
  <c r="K70" i="2" s="1"/>
  <c r="C87" i="2"/>
  <c r="I87" i="2" s="1"/>
  <c r="E20" i="2"/>
  <c r="K20" i="2" s="1"/>
  <c r="D76" i="2"/>
  <c r="E76" i="2" s="1"/>
  <c r="K76" i="2" s="1"/>
  <c r="E55" i="2"/>
  <c r="K55" i="2" s="1"/>
  <c r="E65" i="2"/>
  <c r="K65" i="2" s="1"/>
  <c r="C51" i="2"/>
  <c r="I51" i="2" s="1"/>
  <c r="D87" i="2" l="1"/>
  <c r="J87" i="2" s="1"/>
  <c r="J76" i="2"/>
  <c r="D56" i="2"/>
  <c r="J51" i="2"/>
  <c r="C56" i="2"/>
  <c r="E51" i="2"/>
  <c r="K51" i="2" s="1"/>
  <c r="E87" i="2" l="1"/>
  <c r="K87" i="2" s="1"/>
  <c r="D88" i="2"/>
  <c r="J88" i="2" s="1"/>
  <c r="C90" i="2"/>
  <c r="I90" i="2" s="1"/>
  <c r="I56" i="2"/>
  <c r="D90" i="2"/>
  <c r="J90" i="2" s="1"/>
  <c r="J56" i="2"/>
  <c r="C88" i="2"/>
  <c r="I88" i="2" s="1"/>
  <c r="E56" i="2"/>
  <c r="K56" i="2" s="1"/>
  <c r="E88" i="2" l="1"/>
  <c r="K88" i="2" s="1"/>
  <c r="E90" i="2"/>
  <c r="K90" i="2" s="1"/>
</calcChain>
</file>

<file path=xl/sharedStrings.xml><?xml version="1.0" encoding="utf-8"?>
<sst xmlns="http://schemas.openxmlformats.org/spreadsheetml/2006/main" count="140" uniqueCount="89">
  <si>
    <t>Budapest Főváros VII. Kerület Erzsébetváros Önkormányzata</t>
  </si>
  <si>
    <t>Tartalék jogcíme</t>
  </si>
  <si>
    <t xml:space="preserve">Központilag kezelt ágazati feladatok </t>
  </si>
  <si>
    <t>Nemzetiségi Önkormányzatok kulturális kerete</t>
  </si>
  <si>
    <t>Központilag kezelt kerület-fejlesztési pályázatok és feladatok</t>
  </si>
  <si>
    <t>Központilag kezelt közrendvédelmi, környezetvédelmi pályázatok és feladatok</t>
  </si>
  <si>
    <t>Növényesítési pályázat</t>
  </si>
  <si>
    <t>Rendkívüli önkormányzati kiadások biztosítása</t>
  </si>
  <si>
    <t>Céltartalékok</t>
  </si>
  <si>
    <t>Általános tartalékok</t>
  </si>
  <si>
    <t>K</t>
  </si>
  <si>
    <t>Ö</t>
  </si>
  <si>
    <t>Általános tartalék</t>
  </si>
  <si>
    <t>Feladat típusa (K/Ö/Á)</t>
  </si>
  <si>
    <t>Működési célra 
(K513. rovaton)</t>
  </si>
  <si>
    <t>Felhalmozási célra 
(K89. rovaton)</t>
  </si>
  <si>
    <t>Rendkívüli káresemények kerete az Áht. 40. § (5) bekezdése szerint</t>
  </si>
  <si>
    <t>Címszám</t>
  </si>
  <si>
    <t>Bizottságokra átruházott felhasználási jogkörű céltartalékok előirányzata  összesen (7302+7303+7305+7306)</t>
  </si>
  <si>
    <t>Környezetvédelmi Alap</t>
  </si>
  <si>
    <t>Egyéb városüzemeltetési feladatok</t>
  </si>
  <si>
    <t>Tartalék előirányzat mindösszesen (3+4)</t>
  </si>
  <si>
    <t>Polgármesterre átruházott előirányzat-átcsoportosítási hatáskörű céltartalékok előirányzata és Bizottságokra átruházott felhasználási jogkörű céltartalékok előirányzata mindösszesen</t>
  </si>
  <si>
    <t>7200+7300</t>
  </si>
  <si>
    <t>Tiszta utca, rendes ház pályázat</t>
  </si>
  <si>
    <t xml:space="preserve">Központilag kezelt közművelődési és egészségügyi pályázatok és feladatok </t>
  </si>
  <si>
    <t xml:space="preserve">Erzsébetvárosi irodalmi ösztöndíj </t>
  </si>
  <si>
    <t>Központilag kezelt gyermekeket, családokat támogató pályázatok</t>
  </si>
  <si>
    <t xml:space="preserve">Önkormányzati üdülő igénybevétele táboroztatáshoz </t>
  </si>
  <si>
    <t>Sajátos nevelési igényű, valamint beilleszkedési, tanulási, magatartási zavarral küzdő gyermeket nevelő családok támogatása</t>
  </si>
  <si>
    <t>Általános tartalék előirányzata összesen (=7101)</t>
  </si>
  <si>
    <t xml:space="preserve">Veszélyhelyzet tartalék kerete </t>
  </si>
  <si>
    <t>Pályázatok előkészítése</t>
  </si>
  <si>
    <t>Pályázatok önrésze</t>
  </si>
  <si>
    <t>Polgármesterre átruházott előirányzat-átcsoportosítási hatáskörű céltartalékok előirányzata összesen (=7201+7203)</t>
  </si>
  <si>
    <t>Erzsébetvárosi Civil Szervezetek kerete</t>
  </si>
  <si>
    <t>Kerületi egyházak támogatása</t>
  </si>
  <si>
    <t>Kapufigyelő rendszer kiépítése pályázat</t>
  </si>
  <si>
    <t>Ruzina üdülő fejlesztése</t>
  </si>
  <si>
    <t>Pályázatok előkészítése összesen (1)</t>
  </si>
  <si>
    <t>Központilag kezelt társasházi pályázatok és feladatok</t>
  </si>
  <si>
    <t>Műszaki ellenőrzés (magas- és mélyépítés)</t>
  </si>
  <si>
    <t>Tervezés (magas- és mélyépítés)</t>
  </si>
  <si>
    <t>Mikromobilitási pontok kialakítása Középső - és Külső - Erzsébetvárosban</t>
  </si>
  <si>
    <t>2023. évi költségvetési tartalék előirányzatok</t>
  </si>
  <si>
    <t>Céltartalék 2023.</t>
  </si>
  <si>
    <t>Intézmények karbantartása és készletbeszerzése</t>
  </si>
  <si>
    <t>Bischitz Johanna Integrált Humán Szolgáltató Központ működési kiadásai</t>
  </si>
  <si>
    <t>Vásárlási utalvány beszerzése 65 év feletti lakosok és gyermekes családok részére</t>
  </si>
  <si>
    <t xml:space="preserve">Mobil applikáció fejlesztése </t>
  </si>
  <si>
    <t>Testkamera beszerzése</t>
  </si>
  <si>
    <t>Ingyenes tanfolyam indítása kerületi lakosok részére</t>
  </si>
  <si>
    <t>Utcatábla készítése</t>
  </si>
  <si>
    <t>A Képviselő Testület 205/2022. (VII.13.) határozata egyes ingatlan adásvételi szerződések semmisségének megállapítására</t>
  </si>
  <si>
    <t>Péterfy utcai Kórház támogatása</t>
  </si>
  <si>
    <t>Társasházak részére energiahatékonysági és klímavédelmi pályázat</t>
  </si>
  <si>
    <t>Nyílászáró pályázat</t>
  </si>
  <si>
    <t>Magasnyomású mosóberendezések beszerzése pályázat társasházak részére</t>
  </si>
  <si>
    <t>Otthonvédelmi program (hevederzár 100 ezer Ft, CO érzékelő 3.900 ezer Ft)</t>
  </si>
  <si>
    <t>Központilag kezelt gyermekeket, családokat támogató pályázatok összesen (1+2)</t>
  </si>
  <si>
    <t>Központilag kezelt kerület-fejlesztési pályázatok és feladatok összesen (1+2+3)</t>
  </si>
  <si>
    <t>Egészségügyi alapellátás szolgáltatóinak rezsitámogatása</t>
  </si>
  <si>
    <t>Tartalék előirányzat mindösszesen (7100 +7200 +7300)</t>
  </si>
  <si>
    <t>Költségvetési intézmények bérfejlesztése</t>
  </si>
  <si>
    <t>Intézmények nyersanyagnorma emelése</t>
  </si>
  <si>
    <t>Járda-, szegélyfelújítások (közösségi közlekedési útvonalakon, Dohány utca, Wesselényi utca, Király utca, Nefelejcs utca)</t>
  </si>
  <si>
    <t>Közösségi költségvetési keret (választókerületenként 6 millió Ft)</t>
  </si>
  <si>
    <t>Civil Korzó</t>
  </si>
  <si>
    <t>Százház utcai közösségi kert</t>
  </si>
  <si>
    <t>Kutyatartással összefüggő edukációs kampány</t>
  </si>
  <si>
    <t>Antológia kiadása - Erzsébetvárosi irodalmi ösztöndíjasok írásai</t>
  </si>
  <si>
    <t>Intézmények jutalom kerete</t>
  </si>
  <si>
    <t>Módosítás</t>
  </si>
  <si>
    <t>Tartalék előirányzat mindösszesen (6+7)</t>
  </si>
  <si>
    <t>Módosított céltartalék 2023.</t>
  </si>
  <si>
    <t>Működési célra 
(K513. rovaton) (3+6)</t>
  </si>
  <si>
    <t>Felhalmozási célra 
(K89. rovaton) (4+7)</t>
  </si>
  <si>
    <t>Tartalék előirányzat mindösszesen (9+10)</t>
  </si>
  <si>
    <t xml:space="preserve">Szociális ágazati összevont pótlék </t>
  </si>
  <si>
    <t>Egészségügyi kiegészítő pótlék</t>
  </si>
  <si>
    <t>Kiegészítő állami támogatás többletfinanszírozása</t>
  </si>
  <si>
    <t>Intézmények működési kiadásai</t>
  </si>
  <si>
    <t>Központilag kezelt ágazati feladatok összesen (1+2+…+31)</t>
  </si>
  <si>
    <t>ezer Ft</t>
  </si>
  <si>
    <t>Társasházak részére kerékpártárolók kialakítása pályázat</t>
  </si>
  <si>
    <t>Társasházak részére információs tábla biztosítása</t>
  </si>
  <si>
    <t>Központilag kezelt közrendvédelmi, környezetvédelmi pályázatok és feladatok összesen (1+2+…+7)</t>
  </si>
  <si>
    <t xml:space="preserve">Kultúrnegyed Katalizátor pályázat </t>
  </si>
  <si>
    <t>Központilag kezelt közművelődési és egészségügyi pályázatok és feladatok  összesen (1+2+…+6)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</si>
</sst>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96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3" fontId="6" fillId="0" borderId="5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3" fontId="5" fillId="0" borderId="17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horizontal="right" vertical="center"/>
    </xf>
    <xf numFmtId="3" fontId="5" fillId="0" borderId="18" xfId="0" applyNumberFormat="1" applyFont="1" applyFill="1" applyBorder="1" applyAlignment="1">
      <alignment horizontal="right" vertical="center"/>
    </xf>
    <xf numFmtId="3" fontId="6" fillId="0" borderId="29" xfId="0" applyNumberFormat="1" applyFont="1" applyFill="1" applyBorder="1" applyAlignment="1">
      <alignment horizontal="left" vertical="center"/>
    </xf>
    <xf numFmtId="0" fontId="5" fillId="0" borderId="12" xfId="0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 wrapText="1"/>
    </xf>
    <xf numFmtId="3" fontId="6" fillId="0" borderId="5" xfId="0" applyNumberFormat="1" applyFont="1" applyFill="1" applyBorder="1" applyAlignment="1">
      <alignment vertical="center"/>
    </xf>
    <xf numFmtId="3" fontId="6" fillId="0" borderId="19" xfId="0" applyNumberFormat="1" applyFont="1" applyFill="1" applyBorder="1" applyAlignment="1">
      <alignment horizontal="right" vertical="center"/>
    </xf>
    <xf numFmtId="3" fontId="6" fillId="0" borderId="32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3" fontId="5" fillId="0" borderId="33" xfId="0" applyNumberFormat="1" applyFont="1" applyFill="1" applyBorder="1" applyAlignment="1">
      <alignment horizontal="right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 wrapText="1"/>
    </xf>
    <xf numFmtId="3" fontId="5" fillId="0" borderId="17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/>
    </xf>
    <xf numFmtId="3" fontId="5" fillId="0" borderId="20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3" fontId="6" fillId="0" borderId="34" xfId="0" applyNumberFormat="1" applyFont="1" applyFill="1" applyBorder="1" applyAlignment="1">
      <alignment horizontal="right" vertical="center"/>
    </xf>
    <xf numFmtId="3" fontId="6" fillId="0" borderId="8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3" fontId="5" fillId="0" borderId="14" xfId="0" applyNumberFormat="1" applyFont="1" applyFill="1" applyBorder="1" applyAlignment="1">
      <alignment vertical="center"/>
    </xf>
    <xf numFmtId="3" fontId="5" fillId="0" borderId="35" xfId="0" applyNumberFormat="1" applyFont="1" applyFill="1" applyBorder="1" applyAlignment="1">
      <alignment horizontal="right" vertical="center"/>
    </xf>
    <xf numFmtId="3" fontId="5" fillId="0" borderId="20" xfId="0" applyNumberFormat="1" applyFont="1" applyFill="1" applyBorder="1" applyAlignment="1">
      <alignment vertical="center"/>
    </xf>
    <xf numFmtId="3" fontId="6" fillId="0" borderId="35" xfId="0" applyNumberFormat="1" applyFont="1" applyFill="1" applyBorder="1" applyAlignment="1">
      <alignment horizontal="right" vertical="center"/>
    </xf>
    <xf numFmtId="3" fontId="5" fillId="2" borderId="30" xfId="0" applyNumberFormat="1" applyFont="1" applyFill="1" applyBorder="1" applyAlignment="1">
      <alignment horizontal="right" vertical="center"/>
    </xf>
    <xf numFmtId="3" fontId="5" fillId="2" borderId="17" xfId="0" applyNumberFormat="1" applyFont="1" applyFill="1" applyBorder="1" applyAlignment="1">
      <alignment horizontal="right" vertical="center"/>
    </xf>
    <xf numFmtId="0" fontId="6" fillId="0" borderId="36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left" vertical="center" wrapText="1"/>
    </xf>
    <xf numFmtId="3" fontId="5" fillId="0" borderId="38" xfId="0" applyNumberFormat="1" applyFont="1" applyFill="1" applyBorder="1" applyAlignment="1">
      <alignment horizontal="right" vertical="center"/>
    </xf>
    <xf numFmtId="3" fontId="6" fillId="0" borderId="39" xfId="0" applyNumberFormat="1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3" fontId="5" fillId="0" borderId="36" xfId="0" applyNumberFormat="1" applyFont="1" applyFill="1" applyBorder="1" applyAlignment="1">
      <alignment vertical="center"/>
    </xf>
    <xf numFmtId="3" fontId="5" fillId="0" borderId="34" xfId="0" applyNumberFormat="1" applyFont="1" applyFill="1" applyBorder="1" applyAlignment="1">
      <alignment vertical="center"/>
    </xf>
    <xf numFmtId="3" fontId="5" fillId="0" borderId="41" xfId="0" applyNumberFormat="1" applyFont="1" applyFill="1" applyBorder="1" applyAlignment="1">
      <alignment horizontal="right" vertical="center"/>
    </xf>
    <xf numFmtId="3" fontId="6" fillId="0" borderId="39" xfId="0" applyNumberFormat="1" applyFont="1" applyFill="1" applyBorder="1" applyAlignment="1">
      <alignment horizontal="left" vertical="center"/>
    </xf>
    <xf numFmtId="3" fontId="6" fillId="0" borderId="37" xfId="0" applyNumberFormat="1" applyFont="1" applyFill="1" applyBorder="1" applyAlignment="1">
      <alignment horizontal="right" vertical="center"/>
    </xf>
    <xf numFmtId="0" fontId="6" fillId="0" borderId="40" xfId="0" applyFont="1" applyFill="1" applyBorder="1" applyAlignment="1">
      <alignment vertical="center"/>
    </xf>
    <xf numFmtId="0" fontId="5" fillId="0" borderId="36" xfId="0" applyFont="1" applyFill="1" applyBorder="1" applyAlignment="1">
      <alignment horizontal="left" vertical="center" wrapText="1"/>
    </xf>
    <xf numFmtId="3" fontId="6" fillId="0" borderId="37" xfId="0" applyNumberFormat="1" applyFont="1" applyFill="1" applyBorder="1" applyAlignment="1">
      <alignment vertical="center"/>
    </xf>
    <xf numFmtId="3" fontId="6" fillId="0" borderId="45" xfId="0" applyNumberFormat="1" applyFont="1" applyFill="1" applyBorder="1" applyAlignment="1">
      <alignment horizontal="right" vertical="center"/>
    </xf>
    <xf numFmtId="3" fontId="6" fillId="0" borderId="38" xfId="0" applyNumberFormat="1" applyFont="1" applyFill="1" applyBorder="1" applyAlignment="1">
      <alignment horizontal="right" vertical="center"/>
    </xf>
    <xf numFmtId="0" fontId="5" fillId="0" borderId="40" xfId="0" applyFont="1" applyFill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6" fillId="0" borderId="2" xfId="0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horizontal="right" vertical="center"/>
    </xf>
    <xf numFmtId="3" fontId="6" fillId="0" borderId="40" xfId="0" applyNumberFormat="1" applyFont="1" applyFill="1" applyBorder="1" applyAlignment="1">
      <alignment horizontal="right" vertical="center"/>
    </xf>
    <xf numFmtId="3" fontId="5" fillId="0" borderId="40" xfId="0" applyNumberFormat="1" applyFont="1" applyFill="1" applyBorder="1" applyAlignment="1">
      <alignment horizontal="right" vertical="center"/>
    </xf>
    <xf numFmtId="3" fontId="5" fillId="0" borderId="46" xfId="0" applyNumberFormat="1" applyFont="1" applyFill="1" applyBorder="1" applyAlignment="1">
      <alignment horizontal="right" vertical="center"/>
    </xf>
    <xf numFmtId="3" fontId="5" fillId="0" borderId="34" xfId="0" applyNumberFormat="1" applyFont="1" applyFill="1" applyBorder="1" applyAlignment="1">
      <alignment horizontal="right"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"/>
  <sheetViews>
    <sheetView tabSelected="1" view="pageBreakPreview" zoomScale="85" zoomScaleNormal="75" zoomScaleSheetLayoutView="85" workbookViewId="0">
      <pane xSplit="1" ySplit="8" topLeftCell="B75" activePane="bottomRight" state="frozen"/>
      <selection pane="topRight" activeCell="B1" sqref="B1"/>
      <selection pane="bottomLeft" activeCell="A9" sqref="A9"/>
      <selection pane="bottomRight" activeCell="B64" sqref="B64"/>
    </sheetView>
  </sheetViews>
  <sheetFormatPr defaultColWidth="9.140625" defaultRowHeight="18.75" x14ac:dyDescent="0.2"/>
  <cols>
    <col min="1" max="1" width="15" style="1" customWidth="1"/>
    <col min="2" max="2" width="86.28515625" style="1" customWidth="1"/>
    <col min="3" max="11" width="16.7109375" style="1" customWidth="1"/>
    <col min="12" max="12" width="11.85546875" style="1" customWidth="1"/>
    <col min="13" max="16384" width="9.140625" style="1"/>
  </cols>
  <sheetData>
    <row r="1" spans="1:12" ht="28.5" customHeight="1" x14ac:dyDescent="0.2">
      <c r="A1" s="89" t="s">
        <v>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</row>
    <row r="2" spans="1:12" x14ac:dyDescent="0.2">
      <c r="A2" s="89" t="s">
        <v>44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</row>
    <row r="3" spans="1:12" x14ac:dyDescent="0.2">
      <c r="A3" s="45"/>
      <c r="B3" s="45"/>
      <c r="C3" s="45"/>
    </row>
    <row r="4" spans="1:12" ht="19.5" thickBot="1" x14ac:dyDescent="0.25">
      <c r="C4" s="2"/>
      <c r="K4" s="68" t="s">
        <v>83</v>
      </c>
    </row>
    <row r="5" spans="1:12" ht="26.25" customHeight="1" x14ac:dyDescent="0.2">
      <c r="A5" s="90" t="s">
        <v>17</v>
      </c>
      <c r="B5" s="90" t="s">
        <v>1</v>
      </c>
      <c r="C5" s="93" t="s">
        <v>45</v>
      </c>
      <c r="D5" s="94"/>
      <c r="E5" s="95"/>
      <c r="F5" s="77" t="s">
        <v>72</v>
      </c>
      <c r="G5" s="78"/>
      <c r="H5" s="79"/>
      <c r="I5" s="77" t="s">
        <v>74</v>
      </c>
      <c r="J5" s="78"/>
      <c r="K5" s="79"/>
      <c r="L5" s="90" t="s">
        <v>13</v>
      </c>
    </row>
    <row r="6" spans="1:12" ht="18.75" customHeight="1" x14ac:dyDescent="0.2">
      <c r="A6" s="91"/>
      <c r="B6" s="91"/>
      <c r="C6" s="80" t="s">
        <v>14</v>
      </c>
      <c r="D6" s="83" t="s">
        <v>15</v>
      </c>
      <c r="E6" s="86" t="s">
        <v>21</v>
      </c>
      <c r="F6" s="80" t="s">
        <v>14</v>
      </c>
      <c r="G6" s="83" t="s">
        <v>15</v>
      </c>
      <c r="H6" s="86" t="s">
        <v>73</v>
      </c>
      <c r="I6" s="80" t="s">
        <v>75</v>
      </c>
      <c r="J6" s="83" t="s">
        <v>76</v>
      </c>
      <c r="K6" s="86" t="s">
        <v>77</v>
      </c>
      <c r="L6" s="91"/>
    </row>
    <row r="7" spans="1:12" x14ac:dyDescent="0.2">
      <c r="A7" s="91"/>
      <c r="B7" s="91"/>
      <c r="C7" s="81"/>
      <c r="D7" s="84"/>
      <c r="E7" s="87"/>
      <c r="F7" s="81"/>
      <c r="G7" s="84"/>
      <c r="H7" s="87"/>
      <c r="I7" s="81"/>
      <c r="J7" s="84"/>
      <c r="K7" s="87"/>
      <c r="L7" s="91"/>
    </row>
    <row r="8" spans="1:12" ht="71.25" customHeight="1" x14ac:dyDescent="0.2">
      <c r="A8" s="92"/>
      <c r="B8" s="92"/>
      <c r="C8" s="82"/>
      <c r="D8" s="85"/>
      <c r="E8" s="88"/>
      <c r="F8" s="82"/>
      <c r="G8" s="85"/>
      <c r="H8" s="88"/>
      <c r="I8" s="82"/>
      <c r="J8" s="85"/>
      <c r="K8" s="88"/>
      <c r="L8" s="92"/>
    </row>
    <row r="9" spans="1:12" x14ac:dyDescent="0.2">
      <c r="A9" s="3">
        <v>1</v>
      </c>
      <c r="B9" s="3">
        <v>2</v>
      </c>
      <c r="C9" s="4">
        <v>3</v>
      </c>
      <c r="D9" s="5">
        <v>4</v>
      </c>
      <c r="E9" s="6">
        <v>5</v>
      </c>
      <c r="F9" s="69">
        <v>6</v>
      </c>
      <c r="G9" s="5">
        <v>7</v>
      </c>
      <c r="H9" s="6">
        <v>8</v>
      </c>
      <c r="I9" s="69">
        <v>9</v>
      </c>
      <c r="J9" s="5">
        <v>10</v>
      </c>
      <c r="K9" s="6">
        <v>11</v>
      </c>
      <c r="L9" s="7">
        <v>12</v>
      </c>
    </row>
    <row r="10" spans="1:12" x14ac:dyDescent="0.2">
      <c r="A10" s="8"/>
      <c r="B10" s="9"/>
      <c r="C10" s="10"/>
      <c r="D10" s="11"/>
      <c r="E10" s="12"/>
      <c r="F10" s="70"/>
      <c r="G10" s="11"/>
      <c r="H10" s="12"/>
      <c r="I10" s="70"/>
      <c r="J10" s="11"/>
      <c r="K10" s="12"/>
      <c r="L10" s="13"/>
    </row>
    <row r="11" spans="1:12" x14ac:dyDescent="0.2">
      <c r="A11" s="8"/>
      <c r="B11" s="9" t="s">
        <v>9</v>
      </c>
      <c r="C11" s="10"/>
      <c r="D11" s="11"/>
      <c r="E11" s="12"/>
      <c r="F11" s="70"/>
      <c r="G11" s="11"/>
      <c r="H11" s="12"/>
      <c r="I11" s="70"/>
      <c r="J11" s="11"/>
      <c r="K11" s="12"/>
      <c r="L11" s="13"/>
    </row>
    <row r="12" spans="1:12" x14ac:dyDescent="0.2">
      <c r="A12" s="8"/>
      <c r="B12" s="9"/>
      <c r="C12" s="10"/>
      <c r="D12" s="11"/>
      <c r="E12" s="12"/>
      <c r="F12" s="70"/>
      <c r="G12" s="11"/>
      <c r="H12" s="12"/>
      <c r="I12" s="70"/>
      <c r="J12" s="11"/>
      <c r="K12" s="12"/>
      <c r="L12" s="13"/>
    </row>
    <row r="13" spans="1:12" x14ac:dyDescent="0.2">
      <c r="A13" s="9">
        <v>7101</v>
      </c>
      <c r="B13" s="14" t="s">
        <v>12</v>
      </c>
      <c r="C13" s="15"/>
      <c r="D13" s="11">
        <v>300000</v>
      </c>
      <c r="E13" s="12">
        <f>SUM(C13:D13)</f>
        <v>300000</v>
      </c>
      <c r="F13" s="70"/>
      <c r="G13" s="11"/>
      <c r="H13" s="12">
        <f>SUM(F13:G13)</f>
        <v>0</v>
      </c>
      <c r="I13" s="70">
        <f>C13+F13</f>
        <v>0</v>
      </c>
      <c r="J13" s="11">
        <f>D13+G13</f>
        <v>300000</v>
      </c>
      <c r="K13" s="12">
        <f>E13+H13</f>
        <v>300000</v>
      </c>
      <c r="L13" s="16" t="s">
        <v>10</v>
      </c>
    </row>
    <row r="14" spans="1:12" ht="19.5" thickBot="1" x14ac:dyDescent="0.25">
      <c r="A14" s="8"/>
      <c r="B14" s="9"/>
      <c r="C14" s="17"/>
      <c r="D14" s="11"/>
      <c r="E14" s="12"/>
      <c r="F14" s="70"/>
      <c r="G14" s="11"/>
      <c r="H14" s="12"/>
      <c r="I14" s="70"/>
      <c r="J14" s="11"/>
      <c r="K14" s="12"/>
      <c r="L14" s="13"/>
    </row>
    <row r="15" spans="1:12" s="24" customFormat="1" ht="22.5" customHeight="1" thickBot="1" x14ac:dyDescent="0.25">
      <c r="A15" s="18">
        <v>7100</v>
      </c>
      <c r="B15" s="19" t="s">
        <v>30</v>
      </c>
      <c r="C15" s="20">
        <f>SUM(C13)</f>
        <v>0</v>
      </c>
      <c r="D15" s="50">
        <f>SUM(D13)</f>
        <v>300000</v>
      </c>
      <c r="E15" s="22">
        <f>SUM(E13)</f>
        <v>300000</v>
      </c>
      <c r="F15" s="71"/>
      <c r="G15" s="21"/>
      <c r="H15" s="22">
        <f>SUM(H13)</f>
        <v>0</v>
      </c>
      <c r="I15" s="71">
        <f>C15+F15</f>
        <v>0</v>
      </c>
      <c r="J15" s="21">
        <f>D15+G15</f>
        <v>300000</v>
      </c>
      <c r="K15" s="22">
        <f>E15+H15</f>
        <v>300000</v>
      </c>
      <c r="L15" s="23"/>
    </row>
    <row r="16" spans="1:12" s="28" customFormat="1" x14ac:dyDescent="0.2">
      <c r="A16" s="9"/>
      <c r="B16" s="14"/>
      <c r="C16" s="25"/>
      <c r="D16" s="26"/>
      <c r="E16" s="27"/>
      <c r="F16" s="72"/>
      <c r="G16" s="26"/>
      <c r="H16" s="27"/>
      <c r="I16" s="72"/>
      <c r="J16" s="26"/>
      <c r="K16" s="27"/>
      <c r="L16" s="13"/>
    </row>
    <row r="17" spans="1:12" s="28" customFormat="1" x14ac:dyDescent="0.2">
      <c r="A17" s="9"/>
      <c r="B17" s="9" t="s">
        <v>8</v>
      </c>
      <c r="C17" s="25"/>
      <c r="D17" s="26"/>
      <c r="E17" s="27"/>
      <c r="F17" s="72"/>
      <c r="G17" s="26"/>
      <c r="H17" s="27"/>
      <c r="I17" s="72"/>
      <c r="J17" s="26"/>
      <c r="K17" s="27"/>
      <c r="L17" s="13"/>
    </row>
    <row r="18" spans="1:12" s="28" customFormat="1" x14ac:dyDescent="0.2">
      <c r="A18" s="9"/>
      <c r="B18" s="14"/>
      <c r="C18" s="25"/>
      <c r="D18" s="26"/>
      <c r="E18" s="27"/>
      <c r="F18" s="72"/>
      <c r="G18" s="26"/>
      <c r="H18" s="27"/>
      <c r="I18" s="72"/>
      <c r="J18" s="26"/>
      <c r="K18" s="27"/>
      <c r="L18" s="13"/>
    </row>
    <row r="19" spans="1:12" x14ac:dyDescent="0.2">
      <c r="A19" s="9">
        <v>7201</v>
      </c>
      <c r="B19" s="14" t="s">
        <v>2</v>
      </c>
      <c r="C19" s="25"/>
      <c r="D19" s="26"/>
      <c r="E19" s="27"/>
      <c r="F19" s="72"/>
      <c r="G19" s="26"/>
      <c r="H19" s="27"/>
      <c r="I19" s="72"/>
      <c r="J19" s="26"/>
      <c r="K19" s="27"/>
      <c r="L19" s="13"/>
    </row>
    <row r="20" spans="1:12" ht="25.5" customHeight="1" x14ac:dyDescent="0.2">
      <c r="A20" s="8">
        <v>1</v>
      </c>
      <c r="B20" s="29" t="s">
        <v>7</v>
      </c>
      <c r="C20" s="30">
        <v>253982</v>
      </c>
      <c r="D20" s="31">
        <v>464770</v>
      </c>
      <c r="E20" s="27">
        <f>SUM(C20:D20)</f>
        <v>718752</v>
      </c>
      <c r="F20" s="72">
        <f>-214-592-600-2000+8996-15000</f>
        <v>-9410</v>
      </c>
      <c r="G20" s="26">
        <v>-1060</v>
      </c>
      <c r="H20" s="27">
        <f>SUM(F20:G20)</f>
        <v>-10470</v>
      </c>
      <c r="I20" s="70">
        <f t="shared" ref="I20:I51" si="0">C20+F20</f>
        <v>244572</v>
      </c>
      <c r="J20" s="11">
        <f t="shared" ref="J20:J51" si="1">D20+G20</f>
        <v>463710</v>
      </c>
      <c r="K20" s="12">
        <f t="shared" ref="K20:K51" si="2">E20+H20</f>
        <v>708282</v>
      </c>
      <c r="L20" s="16" t="s">
        <v>10</v>
      </c>
    </row>
    <row r="21" spans="1:12" ht="25.5" customHeight="1" x14ac:dyDescent="0.2">
      <c r="A21" s="8">
        <v>2</v>
      </c>
      <c r="B21" s="29" t="s">
        <v>16</v>
      </c>
      <c r="C21" s="30">
        <v>50000</v>
      </c>
      <c r="D21" s="31">
        <v>300000</v>
      </c>
      <c r="E21" s="27">
        <f t="shared" ref="E21:E50" si="3">SUM(C21:D21)</f>
        <v>350000</v>
      </c>
      <c r="F21" s="72"/>
      <c r="G21" s="26"/>
      <c r="H21" s="27">
        <f t="shared" ref="H21:H50" si="4">SUM(F21:G21)</f>
        <v>0</v>
      </c>
      <c r="I21" s="70">
        <f t="shared" si="0"/>
        <v>50000</v>
      </c>
      <c r="J21" s="11">
        <f t="shared" si="1"/>
        <v>300000</v>
      </c>
      <c r="K21" s="12">
        <f t="shared" si="2"/>
        <v>350000</v>
      </c>
      <c r="L21" s="16" t="s">
        <v>10</v>
      </c>
    </row>
    <row r="22" spans="1:12" ht="25.5" customHeight="1" x14ac:dyDescent="0.2">
      <c r="A22" s="8">
        <v>3</v>
      </c>
      <c r="B22" s="29" t="s">
        <v>19</v>
      </c>
      <c r="C22" s="30">
        <f>3292+2616</f>
        <v>5908</v>
      </c>
      <c r="D22" s="31"/>
      <c r="E22" s="27">
        <f t="shared" si="3"/>
        <v>5908</v>
      </c>
      <c r="F22" s="72"/>
      <c r="G22" s="26"/>
      <c r="H22" s="27">
        <f t="shared" si="4"/>
        <v>0</v>
      </c>
      <c r="I22" s="70">
        <f t="shared" si="0"/>
        <v>5908</v>
      </c>
      <c r="J22" s="11">
        <f t="shared" si="1"/>
        <v>0</v>
      </c>
      <c r="K22" s="12">
        <f t="shared" si="2"/>
        <v>5908</v>
      </c>
      <c r="L22" s="16" t="s">
        <v>10</v>
      </c>
    </row>
    <row r="23" spans="1:12" ht="25.5" customHeight="1" x14ac:dyDescent="0.2">
      <c r="A23" s="8">
        <v>4</v>
      </c>
      <c r="B23" s="29" t="s">
        <v>20</v>
      </c>
      <c r="C23" s="30">
        <v>34540</v>
      </c>
      <c r="D23" s="31"/>
      <c r="E23" s="27">
        <f t="shared" si="3"/>
        <v>34540</v>
      </c>
      <c r="F23" s="72"/>
      <c r="G23" s="26"/>
      <c r="H23" s="27">
        <f t="shared" si="4"/>
        <v>0</v>
      </c>
      <c r="I23" s="70">
        <f t="shared" si="0"/>
        <v>34540</v>
      </c>
      <c r="J23" s="11">
        <f t="shared" si="1"/>
        <v>0</v>
      </c>
      <c r="K23" s="12">
        <f t="shared" si="2"/>
        <v>34540</v>
      </c>
      <c r="L23" s="16" t="s">
        <v>10</v>
      </c>
    </row>
    <row r="24" spans="1:12" ht="25.5" customHeight="1" x14ac:dyDescent="0.2">
      <c r="A24" s="8">
        <v>5</v>
      </c>
      <c r="B24" s="29" t="s">
        <v>42</v>
      </c>
      <c r="C24" s="30">
        <v>30000</v>
      </c>
      <c r="D24" s="31"/>
      <c r="E24" s="27">
        <f t="shared" si="3"/>
        <v>30000</v>
      </c>
      <c r="F24" s="72"/>
      <c r="G24" s="26"/>
      <c r="H24" s="27">
        <f t="shared" si="4"/>
        <v>0</v>
      </c>
      <c r="I24" s="70">
        <f t="shared" si="0"/>
        <v>30000</v>
      </c>
      <c r="J24" s="11">
        <f t="shared" si="1"/>
        <v>0</v>
      </c>
      <c r="K24" s="12">
        <f t="shared" si="2"/>
        <v>30000</v>
      </c>
      <c r="L24" s="16" t="s">
        <v>10</v>
      </c>
    </row>
    <row r="25" spans="1:12" ht="25.5" customHeight="1" x14ac:dyDescent="0.2">
      <c r="A25" s="8">
        <v>6</v>
      </c>
      <c r="B25" s="29" t="s">
        <v>41</v>
      </c>
      <c r="C25" s="30">
        <v>5000</v>
      </c>
      <c r="D25" s="31"/>
      <c r="E25" s="27">
        <f t="shared" si="3"/>
        <v>5000</v>
      </c>
      <c r="F25" s="72"/>
      <c r="G25" s="26"/>
      <c r="H25" s="27">
        <f t="shared" si="4"/>
        <v>0</v>
      </c>
      <c r="I25" s="70">
        <f t="shared" si="0"/>
        <v>5000</v>
      </c>
      <c r="J25" s="11">
        <f t="shared" si="1"/>
        <v>0</v>
      </c>
      <c r="K25" s="12">
        <f t="shared" si="2"/>
        <v>5000</v>
      </c>
      <c r="L25" s="16" t="s">
        <v>10</v>
      </c>
    </row>
    <row r="26" spans="1:12" ht="25.5" customHeight="1" x14ac:dyDescent="0.2">
      <c r="A26" s="8">
        <v>7</v>
      </c>
      <c r="B26" s="29" t="s">
        <v>63</v>
      </c>
      <c r="C26" s="30">
        <v>0</v>
      </c>
      <c r="D26" s="31"/>
      <c r="E26" s="27">
        <f t="shared" si="3"/>
        <v>0</v>
      </c>
      <c r="F26" s="72"/>
      <c r="G26" s="26"/>
      <c r="H26" s="27">
        <f t="shared" si="4"/>
        <v>0</v>
      </c>
      <c r="I26" s="70">
        <f t="shared" si="0"/>
        <v>0</v>
      </c>
      <c r="J26" s="11">
        <f t="shared" si="1"/>
        <v>0</v>
      </c>
      <c r="K26" s="12">
        <f t="shared" si="2"/>
        <v>0</v>
      </c>
      <c r="L26" s="16" t="s">
        <v>10</v>
      </c>
    </row>
    <row r="27" spans="1:12" ht="25.5" customHeight="1" x14ac:dyDescent="0.2">
      <c r="A27" s="8">
        <v>8</v>
      </c>
      <c r="B27" s="29" t="s">
        <v>46</v>
      </c>
      <c r="C27" s="30">
        <v>49072</v>
      </c>
      <c r="D27" s="31"/>
      <c r="E27" s="27">
        <f t="shared" si="3"/>
        <v>49072</v>
      </c>
      <c r="F27" s="72"/>
      <c r="G27" s="26"/>
      <c r="H27" s="27">
        <f t="shared" si="4"/>
        <v>0</v>
      </c>
      <c r="I27" s="70">
        <f t="shared" si="0"/>
        <v>49072</v>
      </c>
      <c r="J27" s="11">
        <f t="shared" si="1"/>
        <v>0</v>
      </c>
      <c r="K27" s="12">
        <f t="shared" si="2"/>
        <v>49072</v>
      </c>
      <c r="L27" s="16" t="s">
        <v>10</v>
      </c>
    </row>
    <row r="28" spans="1:12" ht="25.5" customHeight="1" x14ac:dyDescent="0.2">
      <c r="A28" s="8">
        <v>9</v>
      </c>
      <c r="B28" s="29" t="s">
        <v>64</v>
      </c>
      <c r="C28" s="30">
        <v>21450</v>
      </c>
      <c r="D28" s="31"/>
      <c r="E28" s="27">
        <f t="shared" si="3"/>
        <v>21450</v>
      </c>
      <c r="F28" s="72"/>
      <c r="G28" s="26"/>
      <c r="H28" s="27">
        <f t="shared" si="4"/>
        <v>0</v>
      </c>
      <c r="I28" s="70">
        <f t="shared" si="0"/>
        <v>21450</v>
      </c>
      <c r="J28" s="11">
        <f t="shared" si="1"/>
        <v>0</v>
      </c>
      <c r="K28" s="12">
        <f t="shared" si="2"/>
        <v>21450</v>
      </c>
      <c r="L28" s="16" t="s">
        <v>10</v>
      </c>
    </row>
    <row r="29" spans="1:12" ht="25.5" customHeight="1" x14ac:dyDescent="0.2">
      <c r="A29" s="8">
        <v>10</v>
      </c>
      <c r="B29" s="29" t="s">
        <v>47</v>
      </c>
      <c r="C29" s="30">
        <v>55805</v>
      </c>
      <c r="D29" s="31"/>
      <c r="E29" s="27">
        <f t="shared" si="3"/>
        <v>55805</v>
      </c>
      <c r="F29" s="72">
        <v>21816</v>
      </c>
      <c r="G29" s="26"/>
      <c r="H29" s="27">
        <f t="shared" si="4"/>
        <v>21816</v>
      </c>
      <c r="I29" s="70">
        <f t="shared" si="0"/>
        <v>77621</v>
      </c>
      <c r="J29" s="11">
        <f t="shared" si="1"/>
        <v>0</v>
      </c>
      <c r="K29" s="12">
        <f t="shared" si="2"/>
        <v>77621</v>
      </c>
      <c r="L29" s="16" t="s">
        <v>10</v>
      </c>
    </row>
    <row r="30" spans="1:12" ht="25.5" customHeight="1" x14ac:dyDescent="0.2">
      <c r="A30" s="8">
        <v>11</v>
      </c>
      <c r="B30" s="29" t="s">
        <v>71</v>
      </c>
      <c r="C30" s="30">
        <v>251813</v>
      </c>
      <c r="D30" s="31"/>
      <c r="E30" s="27">
        <f t="shared" si="3"/>
        <v>251813</v>
      </c>
      <c r="F30" s="72">
        <v>-61399</v>
      </c>
      <c r="G30" s="26"/>
      <c r="H30" s="27">
        <f t="shared" si="4"/>
        <v>-61399</v>
      </c>
      <c r="I30" s="70">
        <f t="shared" si="0"/>
        <v>190414</v>
      </c>
      <c r="J30" s="11">
        <f t="shared" si="1"/>
        <v>0</v>
      </c>
      <c r="K30" s="12">
        <f t="shared" si="2"/>
        <v>190414</v>
      </c>
      <c r="L30" s="16" t="s">
        <v>10</v>
      </c>
    </row>
    <row r="31" spans="1:12" ht="37.5" x14ac:dyDescent="0.2">
      <c r="A31" s="8">
        <v>12</v>
      </c>
      <c r="B31" s="29" t="s">
        <v>65</v>
      </c>
      <c r="C31" s="15">
        <v>50000</v>
      </c>
      <c r="D31" s="31"/>
      <c r="E31" s="27">
        <f t="shared" si="3"/>
        <v>50000</v>
      </c>
      <c r="F31" s="72">
        <v>-40615</v>
      </c>
      <c r="G31" s="26"/>
      <c r="H31" s="27">
        <f t="shared" si="4"/>
        <v>-40615</v>
      </c>
      <c r="I31" s="70">
        <f t="shared" si="0"/>
        <v>9385</v>
      </c>
      <c r="J31" s="11">
        <f t="shared" si="1"/>
        <v>0</v>
      </c>
      <c r="K31" s="12">
        <f t="shared" si="2"/>
        <v>9385</v>
      </c>
      <c r="L31" s="16" t="s">
        <v>10</v>
      </c>
    </row>
    <row r="32" spans="1:12" ht="25.5" customHeight="1" x14ac:dyDescent="0.2">
      <c r="A32" s="8">
        <v>13</v>
      </c>
      <c r="B32" s="29" t="s">
        <v>43</v>
      </c>
      <c r="C32" s="30">
        <v>20000</v>
      </c>
      <c r="D32" s="31"/>
      <c r="E32" s="27">
        <f t="shared" si="3"/>
        <v>20000</v>
      </c>
      <c r="F32" s="72"/>
      <c r="G32" s="26"/>
      <c r="H32" s="27">
        <f t="shared" si="4"/>
        <v>0</v>
      </c>
      <c r="I32" s="70">
        <f t="shared" si="0"/>
        <v>20000</v>
      </c>
      <c r="J32" s="11">
        <f t="shared" si="1"/>
        <v>0</v>
      </c>
      <c r="K32" s="12">
        <f t="shared" si="2"/>
        <v>20000</v>
      </c>
      <c r="L32" s="16" t="s">
        <v>10</v>
      </c>
    </row>
    <row r="33" spans="1:12" ht="25.5" customHeight="1" x14ac:dyDescent="0.2">
      <c r="A33" s="8">
        <v>14</v>
      </c>
      <c r="B33" s="29" t="s">
        <v>31</v>
      </c>
      <c r="C33" s="30">
        <v>179135</v>
      </c>
      <c r="D33" s="31">
        <v>1777467</v>
      </c>
      <c r="E33" s="27">
        <f t="shared" si="3"/>
        <v>1956602</v>
      </c>
      <c r="F33" s="72"/>
      <c r="G33" s="26">
        <f>-292688-500-4948-4193</f>
        <v>-302329</v>
      </c>
      <c r="H33" s="27">
        <f t="shared" si="4"/>
        <v>-302329</v>
      </c>
      <c r="I33" s="70">
        <f t="shared" si="0"/>
        <v>179135</v>
      </c>
      <c r="J33" s="11">
        <f t="shared" si="1"/>
        <v>1475138</v>
      </c>
      <c r="K33" s="12">
        <f t="shared" si="2"/>
        <v>1654273</v>
      </c>
      <c r="L33" s="16" t="s">
        <v>10</v>
      </c>
    </row>
    <row r="34" spans="1:12" ht="25.5" customHeight="1" x14ac:dyDescent="0.2">
      <c r="A34" s="8">
        <v>15</v>
      </c>
      <c r="B34" s="29" t="s">
        <v>78</v>
      </c>
      <c r="C34" s="30">
        <v>0</v>
      </c>
      <c r="D34" s="31"/>
      <c r="E34" s="27">
        <f>SUM(C34:D34)</f>
        <v>0</v>
      </c>
      <c r="F34" s="72">
        <f>14209+14154</f>
        <v>28363</v>
      </c>
      <c r="G34" s="26"/>
      <c r="H34" s="27">
        <f>SUM(F34:G34)</f>
        <v>28363</v>
      </c>
      <c r="I34" s="70">
        <f t="shared" ref="I34:K36" si="5">C34+F34</f>
        <v>28363</v>
      </c>
      <c r="J34" s="11">
        <f t="shared" si="5"/>
        <v>0</v>
      </c>
      <c r="K34" s="12">
        <f t="shared" si="5"/>
        <v>28363</v>
      </c>
      <c r="L34" s="16" t="s">
        <v>11</v>
      </c>
    </row>
    <row r="35" spans="1:12" ht="25.5" customHeight="1" x14ac:dyDescent="0.2">
      <c r="A35" s="8">
        <v>16</v>
      </c>
      <c r="B35" s="29" t="s">
        <v>79</v>
      </c>
      <c r="C35" s="30">
        <v>0</v>
      </c>
      <c r="D35" s="31"/>
      <c r="E35" s="27">
        <f>SUM(C35:D35)</f>
        <v>0</v>
      </c>
      <c r="F35" s="72">
        <f>83+72</f>
        <v>155</v>
      </c>
      <c r="G35" s="26"/>
      <c r="H35" s="27">
        <f>SUM(F35:G35)</f>
        <v>155</v>
      </c>
      <c r="I35" s="70">
        <f t="shared" si="5"/>
        <v>155</v>
      </c>
      <c r="J35" s="11">
        <f t="shared" si="5"/>
        <v>0</v>
      </c>
      <c r="K35" s="12">
        <f t="shared" si="5"/>
        <v>155</v>
      </c>
      <c r="L35" s="16" t="s">
        <v>11</v>
      </c>
    </row>
    <row r="36" spans="1:12" ht="25.5" customHeight="1" x14ac:dyDescent="0.2">
      <c r="A36" s="8">
        <v>17</v>
      </c>
      <c r="B36" s="29" t="s">
        <v>80</v>
      </c>
      <c r="C36" s="30">
        <v>237117</v>
      </c>
      <c r="D36" s="31"/>
      <c r="E36" s="27">
        <f>SUM(C36:D36)</f>
        <v>237117</v>
      </c>
      <c r="F36" s="72"/>
      <c r="G36" s="26"/>
      <c r="H36" s="27">
        <f>SUM(F36:G36)</f>
        <v>0</v>
      </c>
      <c r="I36" s="70">
        <f t="shared" si="5"/>
        <v>237117</v>
      </c>
      <c r="J36" s="11">
        <f t="shared" si="5"/>
        <v>0</v>
      </c>
      <c r="K36" s="12">
        <f t="shared" si="5"/>
        <v>237117</v>
      </c>
      <c r="L36" s="16" t="s">
        <v>11</v>
      </c>
    </row>
    <row r="37" spans="1:12" ht="25.5" customHeight="1" x14ac:dyDescent="0.2">
      <c r="A37" s="8">
        <v>18</v>
      </c>
      <c r="B37" s="29" t="s">
        <v>48</v>
      </c>
      <c r="C37" s="30">
        <v>0</v>
      </c>
      <c r="D37" s="31"/>
      <c r="E37" s="27">
        <f t="shared" si="3"/>
        <v>0</v>
      </c>
      <c r="F37" s="72"/>
      <c r="G37" s="26"/>
      <c r="H37" s="27">
        <f t="shared" si="4"/>
        <v>0</v>
      </c>
      <c r="I37" s="70">
        <f t="shared" si="0"/>
        <v>0</v>
      </c>
      <c r="J37" s="11">
        <f t="shared" si="1"/>
        <v>0</v>
      </c>
      <c r="K37" s="12">
        <f t="shared" si="2"/>
        <v>0</v>
      </c>
      <c r="L37" s="16" t="s">
        <v>11</v>
      </c>
    </row>
    <row r="38" spans="1:12" ht="25.5" customHeight="1" x14ac:dyDescent="0.2">
      <c r="A38" s="8">
        <v>19</v>
      </c>
      <c r="B38" s="29" t="s">
        <v>49</v>
      </c>
      <c r="C38" s="30"/>
      <c r="D38" s="31">
        <v>10000</v>
      </c>
      <c r="E38" s="27">
        <f t="shared" si="3"/>
        <v>10000</v>
      </c>
      <c r="F38" s="72"/>
      <c r="G38" s="26"/>
      <c r="H38" s="27">
        <f t="shared" si="4"/>
        <v>0</v>
      </c>
      <c r="I38" s="70">
        <f t="shared" si="0"/>
        <v>0</v>
      </c>
      <c r="J38" s="11">
        <f t="shared" si="1"/>
        <v>10000</v>
      </c>
      <c r="K38" s="12">
        <f t="shared" si="2"/>
        <v>10000</v>
      </c>
      <c r="L38" s="16" t="s">
        <v>11</v>
      </c>
    </row>
    <row r="39" spans="1:12" ht="25.5" customHeight="1" x14ac:dyDescent="0.2">
      <c r="A39" s="8">
        <v>20</v>
      </c>
      <c r="B39" s="29" t="s">
        <v>50</v>
      </c>
      <c r="C39" s="30"/>
      <c r="D39" s="31">
        <v>6000</v>
      </c>
      <c r="E39" s="27">
        <f t="shared" si="3"/>
        <v>6000</v>
      </c>
      <c r="F39" s="72"/>
      <c r="G39" s="26"/>
      <c r="H39" s="27">
        <f t="shared" si="4"/>
        <v>0</v>
      </c>
      <c r="I39" s="70">
        <f t="shared" si="0"/>
        <v>0</v>
      </c>
      <c r="J39" s="11">
        <f t="shared" si="1"/>
        <v>6000</v>
      </c>
      <c r="K39" s="12">
        <f t="shared" si="2"/>
        <v>6000</v>
      </c>
      <c r="L39" s="16" t="s">
        <v>11</v>
      </c>
    </row>
    <row r="40" spans="1:12" ht="25.5" customHeight="1" x14ac:dyDescent="0.2">
      <c r="A40" s="8">
        <v>21</v>
      </c>
      <c r="B40" s="29" t="s">
        <v>51</v>
      </c>
      <c r="C40" s="30">
        <v>10000</v>
      </c>
      <c r="D40" s="31"/>
      <c r="E40" s="27">
        <f t="shared" si="3"/>
        <v>10000</v>
      </c>
      <c r="F40" s="72"/>
      <c r="G40" s="26"/>
      <c r="H40" s="27">
        <f t="shared" si="4"/>
        <v>0</v>
      </c>
      <c r="I40" s="70">
        <f t="shared" si="0"/>
        <v>10000</v>
      </c>
      <c r="J40" s="11">
        <f t="shared" si="1"/>
        <v>0</v>
      </c>
      <c r="K40" s="12">
        <f t="shared" si="2"/>
        <v>10000</v>
      </c>
      <c r="L40" s="16" t="s">
        <v>11</v>
      </c>
    </row>
    <row r="41" spans="1:12" s="67" customFormat="1" ht="25.5" customHeight="1" thickBot="1" x14ac:dyDescent="0.25">
      <c r="A41" s="52">
        <v>22</v>
      </c>
      <c r="B41" s="53" t="s">
        <v>52</v>
      </c>
      <c r="C41" s="64">
        <v>3000</v>
      </c>
      <c r="D41" s="65"/>
      <c r="E41" s="54">
        <f t="shared" si="3"/>
        <v>3000</v>
      </c>
      <c r="F41" s="74"/>
      <c r="G41" s="76"/>
      <c r="H41" s="54">
        <f t="shared" si="4"/>
        <v>0</v>
      </c>
      <c r="I41" s="73">
        <f t="shared" si="0"/>
        <v>3000</v>
      </c>
      <c r="J41" s="43">
        <f t="shared" si="1"/>
        <v>0</v>
      </c>
      <c r="K41" s="66">
        <f t="shared" si="2"/>
        <v>3000</v>
      </c>
      <c r="L41" s="55" t="s">
        <v>11</v>
      </c>
    </row>
    <row r="42" spans="1:12" s="28" customFormat="1" ht="25.5" customHeight="1" x14ac:dyDescent="0.2">
      <c r="A42" s="8">
        <v>23</v>
      </c>
      <c r="B42" s="29" t="s">
        <v>67</v>
      </c>
      <c r="C42" s="30">
        <v>0</v>
      </c>
      <c r="D42" s="31"/>
      <c r="E42" s="27">
        <f>SUM(C42:D42)</f>
        <v>0</v>
      </c>
      <c r="F42" s="72"/>
      <c r="G42" s="26"/>
      <c r="H42" s="27">
        <f>SUM(F42:G42)</f>
        <v>0</v>
      </c>
      <c r="I42" s="70">
        <f t="shared" si="0"/>
        <v>0</v>
      </c>
      <c r="J42" s="11">
        <f t="shared" si="1"/>
        <v>0</v>
      </c>
      <c r="K42" s="12">
        <f t="shared" si="2"/>
        <v>0</v>
      </c>
      <c r="L42" s="16" t="s">
        <v>11</v>
      </c>
    </row>
    <row r="43" spans="1:12" s="28" customFormat="1" ht="25.5" customHeight="1" x14ac:dyDescent="0.2">
      <c r="A43" s="8">
        <v>24</v>
      </c>
      <c r="B43" s="29" t="s">
        <v>68</v>
      </c>
      <c r="C43" s="30"/>
      <c r="D43" s="31">
        <v>10000</v>
      </c>
      <c r="E43" s="27">
        <f>SUM(C43:D43)</f>
        <v>10000</v>
      </c>
      <c r="F43" s="72"/>
      <c r="G43" s="26"/>
      <c r="H43" s="27">
        <f>SUM(F43:G43)</f>
        <v>0</v>
      </c>
      <c r="I43" s="70">
        <f t="shared" si="0"/>
        <v>0</v>
      </c>
      <c r="J43" s="11">
        <f t="shared" si="1"/>
        <v>10000</v>
      </c>
      <c r="K43" s="12">
        <f t="shared" si="2"/>
        <v>10000</v>
      </c>
      <c r="L43" s="16" t="s">
        <v>11</v>
      </c>
    </row>
    <row r="44" spans="1:12" s="28" customFormat="1" ht="25.5" customHeight="1" x14ac:dyDescent="0.2">
      <c r="A44" s="8">
        <v>25</v>
      </c>
      <c r="B44" s="29" t="s">
        <v>69</v>
      </c>
      <c r="C44" s="30">
        <v>0</v>
      </c>
      <c r="D44" s="31"/>
      <c r="E44" s="27">
        <f>SUM(C44:D44)</f>
        <v>0</v>
      </c>
      <c r="F44" s="72"/>
      <c r="G44" s="26"/>
      <c r="H44" s="27">
        <f>SUM(F44:G44)</f>
        <v>0</v>
      </c>
      <c r="I44" s="70">
        <f t="shared" si="0"/>
        <v>0</v>
      </c>
      <c r="J44" s="11">
        <f t="shared" si="1"/>
        <v>0</v>
      </c>
      <c r="K44" s="12">
        <f t="shared" si="2"/>
        <v>0</v>
      </c>
      <c r="L44" s="16" t="s">
        <v>11</v>
      </c>
    </row>
    <row r="45" spans="1:12" s="28" customFormat="1" ht="25.5" customHeight="1" x14ac:dyDescent="0.2">
      <c r="A45" s="8">
        <v>26</v>
      </c>
      <c r="B45" s="29" t="s">
        <v>70</v>
      </c>
      <c r="C45" s="30">
        <v>2000</v>
      </c>
      <c r="D45" s="31"/>
      <c r="E45" s="27">
        <f>SUM(C45:D45)</f>
        <v>2000</v>
      </c>
      <c r="F45" s="72"/>
      <c r="G45" s="26"/>
      <c r="H45" s="27">
        <f>SUM(F45:G45)</f>
        <v>0</v>
      </c>
      <c r="I45" s="70">
        <f t="shared" si="0"/>
        <v>2000</v>
      </c>
      <c r="J45" s="11">
        <f t="shared" si="1"/>
        <v>0</v>
      </c>
      <c r="K45" s="12">
        <f t="shared" si="2"/>
        <v>2000</v>
      </c>
      <c r="L45" s="16" t="s">
        <v>11</v>
      </c>
    </row>
    <row r="46" spans="1:12" ht="37.5" x14ac:dyDescent="0.2">
      <c r="A46" s="8">
        <v>27</v>
      </c>
      <c r="B46" s="29" t="s">
        <v>53</v>
      </c>
      <c r="C46" s="30"/>
      <c r="D46" s="31">
        <v>132336</v>
      </c>
      <c r="E46" s="27">
        <f t="shared" si="3"/>
        <v>132336</v>
      </c>
      <c r="F46" s="72"/>
      <c r="G46" s="26"/>
      <c r="H46" s="27">
        <f t="shared" si="4"/>
        <v>0</v>
      </c>
      <c r="I46" s="70">
        <f t="shared" si="0"/>
        <v>0</v>
      </c>
      <c r="J46" s="11">
        <f t="shared" si="1"/>
        <v>132336</v>
      </c>
      <c r="K46" s="12">
        <f t="shared" si="2"/>
        <v>132336</v>
      </c>
      <c r="L46" s="16" t="s">
        <v>10</v>
      </c>
    </row>
    <row r="47" spans="1:12" ht="25.5" customHeight="1" x14ac:dyDescent="0.2">
      <c r="A47" s="8">
        <v>28</v>
      </c>
      <c r="B47" s="29" t="s">
        <v>66</v>
      </c>
      <c r="C47" s="30"/>
      <c r="D47" s="31">
        <v>52000</v>
      </c>
      <c r="E47" s="27">
        <f t="shared" si="3"/>
        <v>52000</v>
      </c>
      <c r="F47" s="72"/>
      <c r="G47" s="26"/>
      <c r="H47" s="27">
        <f t="shared" si="4"/>
        <v>0</v>
      </c>
      <c r="I47" s="70">
        <f t="shared" si="0"/>
        <v>0</v>
      </c>
      <c r="J47" s="11">
        <f t="shared" si="1"/>
        <v>52000</v>
      </c>
      <c r="K47" s="12">
        <f t="shared" si="2"/>
        <v>52000</v>
      </c>
      <c r="L47" s="16" t="s">
        <v>10</v>
      </c>
    </row>
    <row r="48" spans="1:12" ht="25.5" customHeight="1" x14ac:dyDescent="0.2">
      <c r="A48" s="8">
        <v>29</v>
      </c>
      <c r="B48" s="29" t="s">
        <v>38</v>
      </c>
      <c r="C48" s="30"/>
      <c r="D48" s="31">
        <v>130000</v>
      </c>
      <c r="E48" s="27">
        <f t="shared" si="3"/>
        <v>130000</v>
      </c>
      <c r="F48" s="72"/>
      <c r="G48" s="26"/>
      <c r="H48" s="27">
        <f t="shared" si="4"/>
        <v>0</v>
      </c>
      <c r="I48" s="70">
        <f t="shared" si="0"/>
        <v>0</v>
      </c>
      <c r="J48" s="11">
        <f t="shared" si="1"/>
        <v>130000</v>
      </c>
      <c r="K48" s="12">
        <f t="shared" si="2"/>
        <v>130000</v>
      </c>
      <c r="L48" s="16" t="s">
        <v>11</v>
      </c>
    </row>
    <row r="49" spans="1:12" ht="25.5" customHeight="1" x14ac:dyDescent="0.2">
      <c r="A49" s="8">
        <v>30</v>
      </c>
      <c r="B49" s="29" t="s">
        <v>54</v>
      </c>
      <c r="C49" s="30"/>
      <c r="D49" s="31">
        <v>0</v>
      </c>
      <c r="E49" s="27">
        <f>SUM(C49:D49)</f>
        <v>0</v>
      </c>
      <c r="F49" s="72"/>
      <c r="G49" s="26"/>
      <c r="H49" s="27">
        <f>SUM(F49:G49)</f>
        <v>0</v>
      </c>
      <c r="I49" s="70">
        <f>C49+F49</f>
        <v>0</v>
      </c>
      <c r="J49" s="11">
        <f>D49+G49</f>
        <v>0</v>
      </c>
      <c r="K49" s="12">
        <f>E49+H49</f>
        <v>0</v>
      </c>
      <c r="L49" s="16" t="s">
        <v>11</v>
      </c>
    </row>
    <row r="50" spans="1:12" ht="25.5" customHeight="1" thickBot="1" x14ac:dyDescent="0.25">
      <c r="A50" s="8">
        <v>31</v>
      </c>
      <c r="B50" s="29" t="s">
        <v>81</v>
      </c>
      <c r="C50" s="30">
        <v>79878</v>
      </c>
      <c r="D50" s="31"/>
      <c r="E50" s="27">
        <f t="shared" si="3"/>
        <v>79878</v>
      </c>
      <c r="F50" s="72">
        <f>-7316-318-1367-48251</f>
        <v>-57252</v>
      </c>
      <c r="G50" s="26"/>
      <c r="H50" s="27">
        <f t="shared" si="4"/>
        <v>-57252</v>
      </c>
      <c r="I50" s="70">
        <f t="shared" si="0"/>
        <v>22626</v>
      </c>
      <c r="J50" s="11">
        <f t="shared" si="1"/>
        <v>0</v>
      </c>
      <c r="K50" s="12">
        <f t="shared" si="2"/>
        <v>22626</v>
      </c>
      <c r="L50" s="16" t="s">
        <v>11</v>
      </c>
    </row>
    <row r="51" spans="1:12" ht="25.5" customHeight="1" thickBot="1" x14ac:dyDescent="0.25">
      <c r="A51" s="18">
        <v>7201</v>
      </c>
      <c r="B51" s="19" t="s">
        <v>82</v>
      </c>
      <c r="C51" s="20">
        <f>SUM(C19:C50)</f>
        <v>1338700</v>
      </c>
      <c r="D51" s="21">
        <f>SUM(D19:D50)</f>
        <v>2882573</v>
      </c>
      <c r="E51" s="22">
        <f>SUM(C51:D51)</f>
        <v>4221273</v>
      </c>
      <c r="F51" s="21">
        <f>SUM(F20:F50)</f>
        <v>-118342</v>
      </c>
      <c r="G51" s="21">
        <f>SUM(G20:G50)</f>
        <v>-303389</v>
      </c>
      <c r="H51" s="22">
        <f>SUM(F51:G51)</f>
        <v>-421731</v>
      </c>
      <c r="I51" s="71">
        <f t="shared" si="0"/>
        <v>1220358</v>
      </c>
      <c r="J51" s="21">
        <f t="shared" si="1"/>
        <v>2579184</v>
      </c>
      <c r="K51" s="22">
        <f t="shared" si="2"/>
        <v>3799542</v>
      </c>
      <c r="L51" s="23"/>
    </row>
    <row r="52" spans="1:12" ht="25.5" customHeight="1" x14ac:dyDescent="0.2">
      <c r="A52" s="9"/>
      <c r="B52" s="14"/>
      <c r="C52" s="46"/>
      <c r="D52" s="47"/>
      <c r="E52" s="27"/>
      <c r="F52" s="72"/>
      <c r="G52" s="26"/>
      <c r="H52" s="27"/>
      <c r="I52" s="72"/>
      <c r="J52" s="26"/>
      <c r="K52" s="27"/>
      <c r="L52" s="13"/>
    </row>
    <row r="53" spans="1:12" ht="25.5" customHeight="1" x14ac:dyDescent="0.2">
      <c r="A53" s="9">
        <v>7203</v>
      </c>
      <c r="B53" s="33" t="s">
        <v>32</v>
      </c>
      <c r="C53" s="15"/>
      <c r="D53" s="31"/>
      <c r="E53" s="27"/>
      <c r="F53" s="72"/>
      <c r="G53" s="26"/>
      <c r="H53" s="27"/>
      <c r="I53" s="72"/>
      <c r="J53" s="26"/>
      <c r="K53" s="27"/>
      <c r="L53" s="16"/>
    </row>
    <row r="54" spans="1:12" s="24" customFormat="1" ht="22.5" customHeight="1" thickBot="1" x14ac:dyDescent="0.25">
      <c r="A54" s="8">
        <v>1</v>
      </c>
      <c r="B54" s="29" t="s">
        <v>33</v>
      </c>
      <c r="C54" s="15">
        <v>100000</v>
      </c>
      <c r="D54" s="31">
        <v>256396</v>
      </c>
      <c r="E54" s="27">
        <f>SUM(C54:D54)</f>
        <v>356396</v>
      </c>
      <c r="F54" s="72"/>
      <c r="G54" s="26"/>
      <c r="H54" s="27">
        <f>SUM(F54:G54)</f>
        <v>0</v>
      </c>
      <c r="I54" s="72">
        <f t="shared" ref="I54:K56" si="6">C54+F54</f>
        <v>100000</v>
      </c>
      <c r="J54" s="26">
        <f t="shared" si="6"/>
        <v>256396</v>
      </c>
      <c r="K54" s="27">
        <f t="shared" si="6"/>
        <v>356396</v>
      </c>
      <c r="L54" s="16" t="s">
        <v>10</v>
      </c>
    </row>
    <row r="55" spans="1:12" s="38" customFormat="1" ht="19.5" thickBot="1" x14ac:dyDescent="0.25">
      <c r="A55" s="18">
        <v>7203</v>
      </c>
      <c r="B55" s="19" t="s">
        <v>39</v>
      </c>
      <c r="C55" s="48">
        <f>SUM(C54)</f>
        <v>100000</v>
      </c>
      <c r="D55" s="39">
        <f>SUM(D54)</f>
        <v>256396</v>
      </c>
      <c r="E55" s="22">
        <f>SUM(C55:D55)</f>
        <v>356396</v>
      </c>
      <c r="F55" s="71">
        <f>SUM(F54)</f>
        <v>0</v>
      </c>
      <c r="G55" s="21">
        <f>SUM(G54)</f>
        <v>0</v>
      </c>
      <c r="H55" s="22">
        <f>SUM(F55:G55)</f>
        <v>0</v>
      </c>
      <c r="I55" s="71">
        <f t="shared" si="6"/>
        <v>100000</v>
      </c>
      <c r="J55" s="21">
        <f t="shared" si="6"/>
        <v>256396</v>
      </c>
      <c r="K55" s="22">
        <f t="shared" si="6"/>
        <v>356396</v>
      </c>
      <c r="L55" s="23"/>
    </row>
    <row r="56" spans="1:12" s="38" customFormat="1" ht="38.25" thickBot="1" x14ac:dyDescent="0.25">
      <c r="A56" s="35">
        <v>7200</v>
      </c>
      <c r="B56" s="36" t="s">
        <v>34</v>
      </c>
      <c r="C56" s="51">
        <f>C51+C55</f>
        <v>1438700</v>
      </c>
      <c r="D56" s="50">
        <f>D51+D55</f>
        <v>3138969</v>
      </c>
      <c r="E56" s="22">
        <f>SUM(C56:D56)</f>
        <v>4577669</v>
      </c>
      <c r="F56" s="71">
        <f>F51+F55</f>
        <v>-118342</v>
      </c>
      <c r="G56" s="21">
        <f>G51+G55</f>
        <v>-303389</v>
      </c>
      <c r="H56" s="22">
        <f>SUM(F56:G56)</f>
        <v>-421731</v>
      </c>
      <c r="I56" s="71">
        <f t="shared" si="6"/>
        <v>1320358</v>
      </c>
      <c r="J56" s="21">
        <f t="shared" si="6"/>
        <v>2835580</v>
      </c>
      <c r="K56" s="22">
        <f t="shared" si="6"/>
        <v>4155938</v>
      </c>
      <c r="L56" s="23"/>
    </row>
    <row r="57" spans="1:12" ht="25.5" customHeight="1" x14ac:dyDescent="0.2">
      <c r="A57" s="8"/>
      <c r="B57" s="29"/>
      <c r="C57" s="15"/>
      <c r="D57" s="31"/>
      <c r="E57" s="27"/>
      <c r="F57" s="72"/>
      <c r="G57" s="26"/>
      <c r="H57" s="27"/>
      <c r="I57" s="72"/>
      <c r="J57" s="26"/>
      <c r="K57" s="27"/>
      <c r="L57" s="13"/>
    </row>
    <row r="58" spans="1:12" ht="25.5" customHeight="1" x14ac:dyDescent="0.2">
      <c r="A58" s="9">
        <v>7302</v>
      </c>
      <c r="B58" s="33" t="s">
        <v>25</v>
      </c>
      <c r="C58" s="17"/>
      <c r="D58" s="26"/>
      <c r="E58" s="27"/>
      <c r="F58" s="72"/>
      <c r="G58" s="26"/>
      <c r="H58" s="27"/>
      <c r="I58" s="72"/>
      <c r="J58" s="26"/>
      <c r="K58" s="27"/>
      <c r="L58" s="13"/>
    </row>
    <row r="59" spans="1:12" x14ac:dyDescent="0.2">
      <c r="A59" s="8">
        <v>1</v>
      </c>
      <c r="B59" s="29" t="s">
        <v>35</v>
      </c>
      <c r="C59" s="30">
        <f>20000-20000</f>
        <v>0</v>
      </c>
      <c r="D59" s="31"/>
      <c r="E59" s="27">
        <f t="shared" ref="E59:E65" si="7">SUM(C59:D59)</f>
        <v>0</v>
      </c>
      <c r="F59" s="72"/>
      <c r="G59" s="26"/>
      <c r="H59" s="27">
        <f t="shared" ref="H59:H65" si="8">SUM(F59:G59)</f>
        <v>0</v>
      </c>
      <c r="I59" s="70">
        <f t="shared" ref="I59:K65" si="9">C59+F59</f>
        <v>0</v>
      </c>
      <c r="J59" s="11">
        <f t="shared" si="9"/>
        <v>0</v>
      </c>
      <c r="K59" s="12">
        <f t="shared" si="9"/>
        <v>0</v>
      </c>
      <c r="L59" s="16" t="s">
        <v>11</v>
      </c>
    </row>
    <row r="60" spans="1:12" s="24" customFormat="1" ht="22.5" customHeight="1" x14ac:dyDescent="0.2">
      <c r="A60" s="8">
        <v>2</v>
      </c>
      <c r="B60" s="29" t="s">
        <v>36</v>
      </c>
      <c r="C60" s="30">
        <f>7000-6150</f>
        <v>850</v>
      </c>
      <c r="D60" s="31"/>
      <c r="E60" s="27">
        <f t="shared" si="7"/>
        <v>850</v>
      </c>
      <c r="F60" s="72"/>
      <c r="G60" s="26"/>
      <c r="H60" s="27">
        <f t="shared" si="8"/>
        <v>0</v>
      </c>
      <c r="I60" s="70">
        <f t="shared" si="9"/>
        <v>850</v>
      </c>
      <c r="J60" s="11">
        <f t="shared" si="9"/>
        <v>0</v>
      </c>
      <c r="K60" s="12">
        <f t="shared" si="9"/>
        <v>850</v>
      </c>
      <c r="L60" s="16" t="s">
        <v>11</v>
      </c>
    </row>
    <row r="61" spans="1:12" x14ac:dyDescent="0.2">
      <c r="A61" s="8">
        <v>3</v>
      </c>
      <c r="B61" s="29" t="s">
        <v>26</v>
      </c>
      <c r="C61" s="30">
        <f>4800-4800</f>
        <v>0</v>
      </c>
      <c r="D61" s="31"/>
      <c r="E61" s="27">
        <f t="shared" si="7"/>
        <v>0</v>
      </c>
      <c r="F61" s="72"/>
      <c r="G61" s="26"/>
      <c r="H61" s="27">
        <f t="shared" si="8"/>
        <v>0</v>
      </c>
      <c r="I61" s="70">
        <f t="shared" si="9"/>
        <v>0</v>
      </c>
      <c r="J61" s="11">
        <f t="shared" si="9"/>
        <v>0</v>
      </c>
      <c r="K61" s="12">
        <f t="shared" si="9"/>
        <v>0</v>
      </c>
      <c r="L61" s="16" t="s">
        <v>11</v>
      </c>
    </row>
    <row r="62" spans="1:12" s="38" customFormat="1" x14ac:dyDescent="0.2">
      <c r="A62" s="8">
        <v>4</v>
      </c>
      <c r="B62" s="29" t="s">
        <v>3</v>
      </c>
      <c r="C62" s="15">
        <f>330-330</f>
        <v>0</v>
      </c>
      <c r="D62" s="31"/>
      <c r="E62" s="27">
        <f t="shared" si="7"/>
        <v>0</v>
      </c>
      <c r="F62" s="72"/>
      <c r="G62" s="26"/>
      <c r="H62" s="27">
        <f t="shared" si="8"/>
        <v>0</v>
      </c>
      <c r="I62" s="70">
        <f t="shared" si="9"/>
        <v>0</v>
      </c>
      <c r="J62" s="11">
        <f t="shared" si="9"/>
        <v>0</v>
      </c>
      <c r="K62" s="12">
        <f t="shared" si="9"/>
        <v>0</v>
      </c>
      <c r="L62" s="16" t="s">
        <v>11</v>
      </c>
    </row>
    <row r="63" spans="1:12" x14ac:dyDescent="0.2">
      <c r="A63" s="8">
        <v>5</v>
      </c>
      <c r="B63" s="29" t="s">
        <v>61</v>
      </c>
      <c r="C63" s="15">
        <f>21600-18800</f>
        <v>2800</v>
      </c>
      <c r="D63" s="31"/>
      <c r="E63" s="27">
        <f t="shared" ref="E63" si="10">SUM(C63:D63)</f>
        <v>2800</v>
      </c>
      <c r="F63" s="72"/>
      <c r="G63" s="26"/>
      <c r="H63" s="27">
        <f t="shared" ref="H63" si="11">SUM(F63:G63)</f>
        <v>0</v>
      </c>
      <c r="I63" s="70">
        <f t="shared" ref="I63" si="12">C63+F63</f>
        <v>2800</v>
      </c>
      <c r="J63" s="11">
        <f t="shared" ref="J63" si="13">D63+G63</f>
        <v>0</v>
      </c>
      <c r="K63" s="12">
        <f t="shared" ref="K63" si="14">E63+H63</f>
        <v>2800</v>
      </c>
      <c r="L63" s="16" t="s">
        <v>11</v>
      </c>
    </row>
    <row r="64" spans="1:12" ht="19.5" thickBot="1" x14ac:dyDescent="0.25">
      <c r="A64" s="8">
        <v>6</v>
      </c>
      <c r="B64" s="29" t="s">
        <v>87</v>
      </c>
      <c r="C64" s="15"/>
      <c r="D64" s="31"/>
      <c r="E64" s="27">
        <f t="shared" si="7"/>
        <v>0</v>
      </c>
      <c r="F64" s="72">
        <v>5000</v>
      </c>
      <c r="G64" s="26"/>
      <c r="H64" s="27">
        <f t="shared" si="8"/>
        <v>5000</v>
      </c>
      <c r="I64" s="70">
        <f t="shared" si="9"/>
        <v>5000</v>
      </c>
      <c r="J64" s="11">
        <f t="shared" si="9"/>
        <v>0</v>
      </c>
      <c r="K64" s="12">
        <f t="shared" si="9"/>
        <v>5000</v>
      </c>
      <c r="L64" s="16" t="s">
        <v>11</v>
      </c>
    </row>
    <row r="65" spans="1:12" s="24" customFormat="1" ht="38.25" thickBot="1" x14ac:dyDescent="0.25">
      <c r="A65" s="18">
        <v>7302</v>
      </c>
      <c r="B65" s="36" t="s">
        <v>88</v>
      </c>
      <c r="C65" s="48">
        <f>SUM(C59:C64)</f>
        <v>3650</v>
      </c>
      <c r="D65" s="39">
        <f>SUM(D59:D64)</f>
        <v>0</v>
      </c>
      <c r="E65" s="34">
        <f t="shared" si="7"/>
        <v>3650</v>
      </c>
      <c r="F65" s="71">
        <f>SUM(F59:F64)</f>
        <v>5000</v>
      </c>
      <c r="G65" s="21">
        <f>SUM(G59:G64)</f>
        <v>0</v>
      </c>
      <c r="H65" s="22">
        <f t="shared" si="8"/>
        <v>5000</v>
      </c>
      <c r="I65" s="71">
        <f t="shared" si="9"/>
        <v>8650</v>
      </c>
      <c r="J65" s="21">
        <f t="shared" si="9"/>
        <v>0</v>
      </c>
      <c r="K65" s="22">
        <f t="shared" si="9"/>
        <v>8650</v>
      </c>
      <c r="L65" s="23"/>
    </row>
    <row r="66" spans="1:12" x14ac:dyDescent="0.2">
      <c r="A66" s="8"/>
      <c r="B66" s="40"/>
      <c r="C66" s="30"/>
      <c r="D66" s="26"/>
      <c r="E66" s="27"/>
      <c r="F66" s="72"/>
      <c r="G66" s="26"/>
      <c r="H66" s="27"/>
      <c r="I66" s="72"/>
      <c r="J66" s="26"/>
      <c r="K66" s="27"/>
      <c r="L66" s="13"/>
    </row>
    <row r="67" spans="1:12" x14ac:dyDescent="0.2">
      <c r="A67" s="9">
        <v>7303</v>
      </c>
      <c r="B67" s="33" t="s">
        <v>27</v>
      </c>
      <c r="C67" s="17"/>
      <c r="D67" s="26"/>
      <c r="E67" s="27"/>
      <c r="F67" s="72"/>
      <c r="G67" s="26"/>
      <c r="H67" s="27"/>
      <c r="I67" s="72"/>
      <c r="J67" s="26"/>
      <c r="K67" s="27"/>
      <c r="L67" s="13"/>
    </row>
    <row r="68" spans="1:12" ht="25.5" customHeight="1" x14ac:dyDescent="0.2">
      <c r="A68" s="8">
        <v>1</v>
      </c>
      <c r="B68" s="29" t="s">
        <v>28</v>
      </c>
      <c r="C68" s="15">
        <v>967</v>
      </c>
      <c r="D68" s="31"/>
      <c r="E68" s="27">
        <f>SUM(C68:D68)</f>
        <v>967</v>
      </c>
      <c r="F68" s="72"/>
      <c r="G68" s="26"/>
      <c r="H68" s="27">
        <f>SUM(F68:G68)</f>
        <v>0</v>
      </c>
      <c r="I68" s="70">
        <f t="shared" ref="I68:K70" si="15">C68+F68</f>
        <v>967</v>
      </c>
      <c r="J68" s="11">
        <f t="shared" si="15"/>
        <v>0</v>
      </c>
      <c r="K68" s="12">
        <f t="shared" si="15"/>
        <v>967</v>
      </c>
      <c r="L68" s="16" t="s">
        <v>11</v>
      </c>
    </row>
    <row r="69" spans="1:12" ht="38.25" thickBot="1" x14ac:dyDescent="0.25">
      <c r="A69" s="8">
        <v>2</v>
      </c>
      <c r="B69" s="29" t="s">
        <v>29</v>
      </c>
      <c r="C69" s="44">
        <f>3000-1560</f>
        <v>1440</v>
      </c>
      <c r="D69" s="43"/>
      <c r="E69" s="27">
        <f>SUM(C69:D69)</f>
        <v>1440</v>
      </c>
      <c r="F69" s="72"/>
      <c r="G69" s="26"/>
      <c r="H69" s="27">
        <f>SUM(F69:G69)</f>
        <v>0</v>
      </c>
      <c r="I69" s="70">
        <f t="shared" si="15"/>
        <v>1440</v>
      </c>
      <c r="J69" s="11">
        <f t="shared" si="15"/>
        <v>0</v>
      </c>
      <c r="K69" s="12">
        <f t="shared" si="15"/>
        <v>1440</v>
      </c>
      <c r="L69" s="16" t="s">
        <v>11</v>
      </c>
    </row>
    <row r="70" spans="1:12" ht="38.25" thickBot="1" x14ac:dyDescent="0.25">
      <c r="A70" s="18">
        <v>7303</v>
      </c>
      <c r="B70" s="36" t="s">
        <v>59</v>
      </c>
      <c r="C70" s="20">
        <f>SUM(C68:C69)</f>
        <v>2407</v>
      </c>
      <c r="D70" s="21">
        <f>SUM(D68:D69)</f>
        <v>0</v>
      </c>
      <c r="E70" s="22">
        <f>SUM(C70:D70)</f>
        <v>2407</v>
      </c>
      <c r="F70" s="71">
        <f>SUM(F68:F69)</f>
        <v>0</v>
      </c>
      <c r="G70" s="21">
        <f>SUM(G68:G69)</f>
        <v>0</v>
      </c>
      <c r="H70" s="22">
        <f>SUM(F70:G70)</f>
        <v>0</v>
      </c>
      <c r="I70" s="71">
        <f t="shared" si="15"/>
        <v>2407</v>
      </c>
      <c r="J70" s="21">
        <f t="shared" si="15"/>
        <v>0</v>
      </c>
      <c r="K70" s="22">
        <f t="shared" si="15"/>
        <v>2407</v>
      </c>
      <c r="L70" s="23"/>
    </row>
    <row r="71" spans="1:12" s="24" customFormat="1" ht="22.5" customHeight="1" thickBot="1" x14ac:dyDescent="0.25">
      <c r="A71" s="8"/>
      <c r="B71" s="29"/>
      <c r="C71" s="32"/>
      <c r="D71" s="49"/>
      <c r="E71" s="27"/>
      <c r="F71" s="72"/>
      <c r="G71" s="26"/>
      <c r="H71" s="27"/>
      <c r="I71" s="72"/>
      <c r="J71" s="26"/>
      <c r="K71" s="27"/>
      <c r="L71" s="13"/>
    </row>
    <row r="72" spans="1:12" s="42" customFormat="1" ht="42.75" customHeight="1" thickBot="1" x14ac:dyDescent="0.25">
      <c r="A72" s="9">
        <v>7305</v>
      </c>
      <c r="B72" s="33" t="s">
        <v>4</v>
      </c>
      <c r="C72" s="30"/>
      <c r="D72" s="26"/>
      <c r="E72" s="27"/>
      <c r="F72" s="72"/>
      <c r="G72" s="26"/>
      <c r="H72" s="27"/>
      <c r="I72" s="72"/>
      <c r="J72" s="26"/>
      <c r="K72" s="27"/>
      <c r="L72" s="13"/>
    </row>
    <row r="73" spans="1:12" s="38" customFormat="1" ht="19.5" customHeight="1" x14ac:dyDescent="0.2">
      <c r="A73" s="8">
        <v>1</v>
      </c>
      <c r="B73" s="29" t="s">
        <v>40</v>
      </c>
      <c r="C73" s="15"/>
      <c r="D73" s="11">
        <v>254435</v>
      </c>
      <c r="E73" s="27">
        <f>SUM(C73:D73)</f>
        <v>254435</v>
      </c>
      <c r="F73" s="72"/>
      <c r="G73" s="26">
        <f>-46416-7965-61584</f>
        <v>-115965</v>
      </c>
      <c r="H73" s="27">
        <f>SUM(F73:G73)</f>
        <v>-115965</v>
      </c>
      <c r="I73" s="70">
        <f t="shared" ref="I73:K76" si="16">C73+F73</f>
        <v>0</v>
      </c>
      <c r="J73" s="11">
        <f t="shared" si="16"/>
        <v>138470</v>
      </c>
      <c r="K73" s="12">
        <f t="shared" si="16"/>
        <v>138470</v>
      </c>
      <c r="L73" s="16" t="s">
        <v>11</v>
      </c>
    </row>
    <row r="74" spans="1:12" ht="19.5" customHeight="1" x14ac:dyDescent="0.2">
      <c r="A74" s="8">
        <v>2</v>
      </c>
      <c r="B74" s="29" t="s">
        <v>55</v>
      </c>
      <c r="C74" s="15"/>
      <c r="D74" s="11">
        <v>278264</v>
      </c>
      <c r="E74" s="27">
        <f>SUM(C74:D74)</f>
        <v>278264</v>
      </c>
      <c r="F74" s="72"/>
      <c r="G74" s="26">
        <v>-3982</v>
      </c>
      <c r="H74" s="27">
        <f>SUM(F74:G74)</f>
        <v>-3982</v>
      </c>
      <c r="I74" s="70">
        <f t="shared" si="16"/>
        <v>0</v>
      </c>
      <c r="J74" s="11">
        <f t="shared" si="16"/>
        <v>274282</v>
      </c>
      <c r="K74" s="12">
        <f t="shared" si="16"/>
        <v>274282</v>
      </c>
      <c r="L74" s="16" t="s">
        <v>11</v>
      </c>
    </row>
    <row r="75" spans="1:12" s="62" customFormat="1" ht="19.5" customHeight="1" thickBot="1" x14ac:dyDescent="0.25">
      <c r="A75" s="52">
        <v>3</v>
      </c>
      <c r="B75" s="53" t="s">
        <v>56</v>
      </c>
      <c r="C75" s="61"/>
      <c r="D75" s="43">
        <v>26923</v>
      </c>
      <c r="E75" s="54">
        <f>SUM(C75:D75)</f>
        <v>26923</v>
      </c>
      <c r="F75" s="74"/>
      <c r="G75" s="76">
        <f>-7814-800-14328</f>
        <v>-22942</v>
      </c>
      <c r="H75" s="54">
        <f>SUM(F75:G75)</f>
        <v>-22942</v>
      </c>
      <c r="I75" s="73">
        <f t="shared" si="16"/>
        <v>0</v>
      </c>
      <c r="J75" s="43">
        <f t="shared" si="16"/>
        <v>3981</v>
      </c>
      <c r="K75" s="66">
        <f t="shared" si="16"/>
        <v>3981</v>
      </c>
      <c r="L75" s="55" t="s">
        <v>11</v>
      </c>
    </row>
    <row r="76" spans="1:12" ht="38.25" thickBot="1" x14ac:dyDescent="0.25">
      <c r="A76" s="56">
        <v>7305</v>
      </c>
      <c r="B76" s="63" t="s">
        <v>60</v>
      </c>
      <c r="C76" s="57">
        <f>SUM(C73:C75)</f>
        <v>0</v>
      </c>
      <c r="D76" s="58">
        <f>SUM(D73:D75)</f>
        <v>559622</v>
      </c>
      <c r="E76" s="59">
        <f>SUM(C76:D76)</f>
        <v>559622</v>
      </c>
      <c r="F76" s="75">
        <f>SUM(F73:F75)</f>
        <v>0</v>
      </c>
      <c r="G76" s="76">
        <f>SUM(G73:G75)</f>
        <v>-142889</v>
      </c>
      <c r="H76" s="54">
        <f>SUM(H73:H75)</f>
        <v>-142889</v>
      </c>
      <c r="I76" s="37">
        <f t="shared" si="16"/>
        <v>0</v>
      </c>
      <c r="J76" s="21">
        <f t="shared" si="16"/>
        <v>416733</v>
      </c>
      <c r="K76" s="22">
        <f t="shared" si="16"/>
        <v>416733</v>
      </c>
      <c r="L76" s="60"/>
    </row>
    <row r="77" spans="1:12" s="24" customFormat="1" ht="22.5" customHeight="1" x14ac:dyDescent="0.2">
      <c r="A77" s="8"/>
      <c r="B77" s="10"/>
      <c r="C77" s="17"/>
      <c r="D77" s="11"/>
      <c r="E77" s="27"/>
      <c r="F77" s="72"/>
      <c r="G77" s="26"/>
      <c r="H77" s="27"/>
      <c r="I77" s="72"/>
      <c r="J77" s="26"/>
      <c r="K77" s="27"/>
      <c r="L77" s="13"/>
    </row>
    <row r="78" spans="1:12" s="28" customFormat="1" ht="37.5" customHeight="1" thickBot="1" x14ac:dyDescent="0.25">
      <c r="A78" s="9">
        <v>7306</v>
      </c>
      <c r="B78" s="33" t="s">
        <v>5</v>
      </c>
      <c r="C78" s="17"/>
      <c r="D78" s="11"/>
      <c r="E78" s="27"/>
      <c r="F78" s="72"/>
      <c r="G78" s="26"/>
      <c r="H78" s="27"/>
      <c r="I78" s="72"/>
      <c r="J78" s="26"/>
      <c r="K78" s="27"/>
      <c r="L78" s="13"/>
    </row>
    <row r="79" spans="1:12" s="42" customFormat="1" ht="19.5" customHeight="1" thickBot="1" x14ac:dyDescent="0.25">
      <c r="A79" s="8">
        <v>1</v>
      </c>
      <c r="B79" s="29" t="s">
        <v>6</v>
      </c>
      <c r="C79" s="15">
        <v>3781</v>
      </c>
      <c r="D79" s="31">
        <v>0</v>
      </c>
      <c r="E79" s="27">
        <f t="shared" ref="E79:E85" si="17">SUM(C79:D79)</f>
        <v>3781</v>
      </c>
      <c r="F79" s="72">
        <f>-1548+2608</f>
        <v>1060</v>
      </c>
      <c r="G79" s="26"/>
      <c r="H79" s="27">
        <f t="shared" ref="H79:H85" si="18">SUM(F79:G79)</f>
        <v>1060</v>
      </c>
      <c r="I79" s="70">
        <f t="shared" ref="I79:K88" si="19">C79+F79</f>
        <v>4841</v>
      </c>
      <c r="J79" s="11">
        <f t="shared" si="19"/>
        <v>0</v>
      </c>
      <c r="K79" s="12">
        <f t="shared" si="19"/>
        <v>4841</v>
      </c>
      <c r="L79" s="16" t="s">
        <v>11</v>
      </c>
    </row>
    <row r="80" spans="1:12" ht="19.5" customHeight="1" x14ac:dyDescent="0.2">
      <c r="A80" s="8">
        <v>2</v>
      </c>
      <c r="B80" s="29" t="s">
        <v>37</v>
      </c>
      <c r="C80" s="15">
        <v>0</v>
      </c>
      <c r="D80" s="31">
        <v>1462</v>
      </c>
      <c r="E80" s="27">
        <f t="shared" si="17"/>
        <v>1462</v>
      </c>
      <c r="F80" s="72"/>
      <c r="G80" s="26">
        <v>-1213</v>
      </c>
      <c r="H80" s="27">
        <f t="shared" si="18"/>
        <v>-1213</v>
      </c>
      <c r="I80" s="70">
        <f t="shared" si="19"/>
        <v>0</v>
      </c>
      <c r="J80" s="11">
        <f t="shared" si="19"/>
        <v>249</v>
      </c>
      <c r="K80" s="12">
        <f t="shared" si="19"/>
        <v>249</v>
      </c>
      <c r="L80" s="16" t="s">
        <v>11</v>
      </c>
    </row>
    <row r="81" spans="1:12" ht="19.5" customHeight="1" x14ac:dyDescent="0.2">
      <c r="A81" s="8">
        <v>3</v>
      </c>
      <c r="B81" s="29" t="s">
        <v>57</v>
      </c>
      <c r="C81" s="15">
        <v>0</v>
      </c>
      <c r="D81" s="31">
        <v>4830</v>
      </c>
      <c r="E81" s="27">
        <f t="shared" si="17"/>
        <v>4830</v>
      </c>
      <c r="F81" s="72"/>
      <c r="G81" s="26">
        <v>-180</v>
      </c>
      <c r="H81" s="27">
        <f t="shared" si="18"/>
        <v>-180</v>
      </c>
      <c r="I81" s="70">
        <f t="shared" si="19"/>
        <v>0</v>
      </c>
      <c r="J81" s="11">
        <f t="shared" si="19"/>
        <v>4650</v>
      </c>
      <c r="K81" s="12">
        <f t="shared" si="19"/>
        <v>4650</v>
      </c>
      <c r="L81" s="16" t="s">
        <v>11</v>
      </c>
    </row>
    <row r="82" spans="1:12" ht="19.5" customHeight="1" x14ac:dyDescent="0.2">
      <c r="A82" s="8">
        <v>4</v>
      </c>
      <c r="B82" s="29" t="s">
        <v>58</v>
      </c>
      <c r="C82" s="15">
        <v>0</v>
      </c>
      <c r="D82" s="31">
        <v>1919</v>
      </c>
      <c r="E82" s="27">
        <f t="shared" si="17"/>
        <v>1919</v>
      </c>
      <c r="F82" s="72"/>
      <c r="G82" s="26"/>
      <c r="H82" s="27">
        <f t="shared" si="18"/>
        <v>0</v>
      </c>
      <c r="I82" s="70">
        <f t="shared" si="19"/>
        <v>0</v>
      </c>
      <c r="J82" s="11">
        <f t="shared" si="19"/>
        <v>1919</v>
      </c>
      <c r="K82" s="12">
        <f t="shared" si="19"/>
        <v>1919</v>
      </c>
      <c r="L82" s="16" t="s">
        <v>11</v>
      </c>
    </row>
    <row r="83" spans="1:12" ht="19.5" customHeight="1" x14ac:dyDescent="0.2">
      <c r="A83" s="8">
        <v>5</v>
      </c>
      <c r="B83" s="29" t="s">
        <v>24</v>
      </c>
      <c r="C83" s="44">
        <v>0</v>
      </c>
      <c r="D83" s="11">
        <v>12000</v>
      </c>
      <c r="E83" s="27">
        <f t="shared" si="17"/>
        <v>12000</v>
      </c>
      <c r="F83" s="72"/>
      <c r="G83" s="26"/>
      <c r="H83" s="27">
        <f t="shared" si="18"/>
        <v>0</v>
      </c>
      <c r="I83" s="70">
        <f t="shared" si="19"/>
        <v>0</v>
      </c>
      <c r="J83" s="11">
        <f t="shared" si="19"/>
        <v>12000</v>
      </c>
      <c r="K83" s="12">
        <f t="shared" si="19"/>
        <v>12000</v>
      </c>
      <c r="L83" s="16" t="s">
        <v>11</v>
      </c>
    </row>
    <row r="84" spans="1:12" ht="19.5" customHeight="1" x14ac:dyDescent="0.2">
      <c r="A84" s="8">
        <v>6</v>
      </c>
      <c r="B84" s="29" t="s">
        <v>84</v>
      </c>
      <c r="C84" s="15">
        <v>0</v>
      </c>
      <c r="D84" s="11">
        <v>4900</v>
      </c>
      <c r="E84" s="27">
        <f t="shared" si="17"/>
        <v>4900</v>
      </c>
      <c r="F84" s="72"/>
      <c r="G84" s="26">
        <f>-650+1585</f>
        <v>935</v>
      </c>
      <c r="H84" s="27">
        <f t="shared" si="18"/>
        <v>935</v>
      </c>
      <c r="I84" s="70">
        <f t="shared" ref="I84:K85" si="20">C84+F84</f>
        <v>0</v>
      </c>
      <c r="J84" s="11">
        <f t="shared" si="20"/>
        <v>5835</v>
      </c>
      <c r="K84" s="12">
        <f t="shared" si="20"/>
        <v>5835</v>
      </c>
      <c r="L84" s="16" t="s">
        <v>11</v>
      </c>
    </row>
    <row r="85" spans="1:12" ht="19.5" customHeight="1" thickBot="1" x14ac:dyDescent="0.25">
      <c r="A85" s="8">
        <v>7</v>
      </c>
      <c r="B85" s="29" t="s">
        <v>85</v>
      </c>
      <c r="C85" s="44">
        <v>0</v>
      </c>
      <c r="D85" s="43">
        <v>1000</v>
      </c>
      <c r="E85" s="27">
        <f t="shared" si="17"/>
        <v>1000</v>
      </c>
      <c r="F85" s="72"/>
      <c r="G85" s="26">
        <v>-1000</v>
      </c>
      <c r="H85" s="27">
        <f t="shared" si="18"/>
        <v>-1000</v>
      </c>
      <c r="I85" s="70">
        <f t="shared" si="20"/>
        <v>0</v>
      </c>
      <c r="J85" s="11">
        <f t="shared" si="20"/>
        <v>0</v>
      </c>
      <c r="K85" s="12">
        <f t="shared" si="20"/>
        <v>0</v>
      </c>
      <c r="L85" s="16" t="s">
        <v>11</v>
      </c>
    </row>
    <row r="86" spans="1:12" ht="38.25" thickBot="1" x14ac:dyDescent="0.25">
      <c r="A86" s="18">
        <v>7306</v>
      </c>
      <c r="B86" s="36" t="s">
        <v>86</v>
      </c>
      <c r="C86" s="20">
        <f>SUM(C79:C85)</f>
        <v>3781</v>
      </c>
      <c r="D86" s="39">
        <f t="shared" ref="D86:K86" si="21">SUM(D79:D85)</f>
        <v>26111</v>
      </c>
      <c r="E86" s="22">
        <f t="shared" si="21"/>
        <v>29892</v>
      </c>
      <c r="F86" s="71">
        <f t="shared" si="21"/>
        <v>1060</v>
      </c>
      <c r="G86" s="21">
        <f t="shared" si="21"/>
        <v>-1458</v>
      </c>
      <c r="H86" s="22">
        <f t="shared" si="21"/>
        <v>-398</v>
      </c>
      <c r="I86" s="71">
        <f t="shared" si="21"/>
        <v>4841</v>
      </c>
      <c r="J86" s="21">
        <f t="shared" si="21"/>
        <v>24653</v>
      </c>
      <c r="K86" s="22">
        <f t="shared" si="21"/>
        <v>29494</v>
      </c>
      <c r="L86" s="23"/>
    </row>
    <row r="87" spans="1:12" ht="38.25" thickBot="1" x14ac:dyDescent="0.25">
      <c r="A87" s="18">
        <v>7300</v>
      </c>
      <c r="B87" s="36" t="s">
        <v>18</v>
      </c>
      <c r="C87" s="41">
        <f>C65+C70+C76+C86</f>
        <v>9838</v>
      </c>
      <c r="D87" s="21">
        <f>D65+D70+D76+D86</f>
        <v>585733</v>
      </c>
      <c r="E87" s="22">
        <f>SUM(C87:D87)</f>
        <v>595571</v>
      </c>
      <c r="F87" s="71">
        <f>F65+F70+F76+F86</f>
        <v>6060</v>
      </c>
      <c r="G87" s="21">
        <f>G65+G70+G76+G86</f>
        <v>-144347</v>
      </c>
      <c r="H87" s="22">
        <f>SUM(F87:G87)</f>
        <v>-138287</v>
      </c>
      <c r="I87" s="71">
        <f t="shared" si="19"/>
        <v>15898</v>
      </c>
      <c r="J87" s="21">
        <f t="shared" si="19"/>
        <v>441386</v>
      </c>
      <c r="K87" s="22">
        <f t="shared" si="19"/>
        <v>457284</v>
      </c>
      <c r="L87" s="23"/>
    </row>
    <row r="88" spans="1:12" ht="63.75" customHeight="1" thickBot="1" x14ac:dyDescent="0.25">
      <c r="A88" s="18" t="s">
        <v>23</v>
      </c>
      <c r="B88" s="36" t="s">
        <v>22</v>
      </c>
      <c r="C88" s="41">
        <f>C56+C87</f>
        <v>1448538</v>
      </c>
      <c r="D88" s="21">
        <f>D56+D87</f>
        <v>3724702</v>
      </c>
      <c r="E88" s="22">
        <f>SUM(C88:D88)</f>
        <v>5173240</v>
      </c>
      <c r="F88" s="71">
        <f>F56+F87</f>
        <v>-112282</v>
      </c>
      <c r="G88" s="21">
        <f>G56+G87</f>
        <v>-447736</v>
      </c>
      <c r="H88" s="22">
        <f>SUM(F88:G88)</f>
        <v>-560018</v>
      </c>
      <c r="I88" s="71">
        <f t="shared" si="19"/>
        <v>1336256</v>
      </c>
      <c r="J88" s="21">
        <f t="shared" si="19"/>
        <v>3276966</v>
      </c>
      <c r="K88" s="22">
        <f t="shared" si="19"/>
        <v>4613222</v>
      </c>
      <c r="L88" s="23"/>
    </row>
    <row r="89" spans="1:12" ht="19.5" thickBot="1" x14ac:dyDescent="0.25">
      <c r="A89" s="9"/>
      <c r="B89" s="33"/>
      <c r="C89" s="17"/>
      <c r="D89" s="11"/>
      <c r="E89" s="27"/>
      <c r="F89" s="72"/>
      <c r="G89" s="26"/>
      <c r="H89" s="27"/>
      <c r="I89" s="72"/>
      <c r="J89" s="26"/>
      <c r="K89" s="27"/>
      <c r="L89" s="13"/>
    </row>
    <row r="90" spans="1:12" ht="19.5" thickBot="1" x14ac:dyDescent="0.25">
      <c r="A90" s="18">
        <v>7000</v>
      </c>
      <c r="B90" s="36" t="s">
        <v>62</v>
      </c>
      <c r="C90" s="37">
        <f>SUM(C87,C56,C15)</f>
        <v>1448538</v>
      </c>
      <c r="D90" s="37">
        <f>SUM(D87,D56,D15)</f>
        <v>4024702</v>
      </c>
      <c r="E90" s="34">
        <f>SUM(C90:D90)</f>
        <v>5473240</v>
      </c>
      <c r="F90" s="71">
        <f>SUM(F87,F56,F15)</f>
        <v>-112282</v>
      </c>
      <c r="G90" s="21">
        <f>SUM(G87,G56,G15)</f>
        <v>-447736</v>
      </c>
      <c r="H90" s="22">
        <f>SUM(F90:G90)</f>
        <v>-560018</v>
      </c>
      <c r="I90" s="71">
        <f>C90+F90</f>
        <v>1336256</v>
      </c>
      <c r="J90" s="21">
        <f>D90+G90</f>
        <v>3576966</v>
      </c>
      <c r="K90" s="22">
        <f>E90+H90</f>
        <v>4913222</v>
      </c>
      <c r="L90" s="23"/>
    </row>
  </sheetData>
  <mergeCells count="17">
    <mergeCell ref="A1:L1"/>
    <mergeCell ref="A5:A8"/>
    <mergeCell ref="B5:B8"/>
    <mergeCell ref="C5:E5"/>
    <mergeCell ref="L5:L8"/>
    <mergeCell ref="C6:C8"/>
    <mergeCell ref="D6:D8"/>
    <mergeCell ref="E6:E8"/>
    <mergeCell ref="F5:H5"/>
    <mergeCell ref="F6:F8"/>
    <mergeCell ref="G6:G8"/>
    <mergeCell ref="H6:H8"/>
    <mergeCell ref="I5:K5"/>
    <mergeCell ref="I6:I8"/>
    <mergeCell ref="J6:J8"/>
    <mergeCell ref="K6:K8"/>
    <mergeCell ref="A2:L2"/>
  </mergeCells>
  <phoneticPr fontId="0" type="noConversion"/>
  <printOptions horizontalCentered="1"/>
  <pageMargins left="3.937007874015748E-2" right="3.937007874015748E-2" top="0.39370078740157483" bottom="0.27559055118110237" header="0.11811023622047245" footer="0.11811023622047245"/>
  <pageSetup paperSize="9" scale="54" fitToHeight="4" orientation="landscape" horizontalDpi="300" verticalDpi="300" r:id="rId1"/>
  <headerFooter alignWithMargins="0">
    <oddHeader>&amp;R &amp;9 &amp;10 17. számú melléklet</oddHeader>
  </headerFooter>
  <rowBreaks count="2" manualBreakCount="2">
    <brk id="41" max="11" man="1"/>
    <brk id="7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Baranyi Genaro</cp:lastModifiedBy>
  <cp:lastPrinted>2023-11-21T12:52:47Z</cp:lastPrinted>
  <dcterms:created xsi:type="dcterms:W3CDTF">2000-02-06T06:27:57Z</dcterms:created>
  <dcterms:modified xsi:type="dcterms:W3CDTF">2023-11-22T10:40:49Z</dcterms:modified>
</cp:coreProperties>
</file>